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printerSettings/printerSettings1.bin" ContentType="application/vnd.openxmlformats-officedocument.spreadsheetml.printerSettings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pivotTables/pivotTable5.xml" ContentType="application/vnd.openxmlformats-officedocument.spreadsheetml.pivotTab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njyan\Documents\Dashboards SEI_Excel_Espagne\ENG\"/>
    </mc:Choice>
  </mc:AlternateContent>
  <xr:revisionPtr revIDLastSave="0" documentId="13_ncr:1_{7B938BEC-0092-46BE-8308-718AAAF77B2E}" xr6:coauthVersionLast="46" xr6:coauthVersionMax="46" xr10:uidLastSave="{00000000-0000-0000-0000-000000000000}"/>
  <bookViews>
    <workbookView xWindow="28680" yWindow="-120" windowWidth="29040" windowHeight="15840" firstSheet="1" activeTab="3" xr2:uid="{77E6D727-7BDD-4249-A77D-85D3031ABD4E}"/>
  </bookViews>
  <sheets>
    <sheet name="NectariAddinForExcelProperties" sheetId="2" state="veryHidden" r:id="rId1"/>
    <sheet name="Parameters" sheetId="3" r:id="rId2"/>
    <sheet name="Age Brackets" sheetId="4" state="hidden" r:id="rId3"/>
    <sheet name="Reconciliation Report" sheetId="1" r:id="rId4"/>
    <sheet name="Last Month" sheetId="10" r:id="rId5"/>
    <sheet name="Reconciliation (Auto)" sheetId="7" r:id="rId6"/>
    <sheet name="Reconciliation (Manual)" sheetId="9" r:id="rId7"/>
    <sheet name="NectariAddinForExcelPivot" sheetId="6" state="veryHidden" r:id="rId8"/>
  </sheets>
  <externalReferences>
    <externalReference r:id="rId9"/>
  </externalReferences>
  <calcPr calcId="191029" calcMode="manual"/>
  <pivotCaches>
    <pivotCache cacheId="0" r:id="rId10"/>
    <pivotCache cacheId="1" r:id="rId11"/>
    <pivotCache cacheId="2" r:id="rId12"/>
    <pivotCache cacheId="3" r:id="rId1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H43" i="1"/>
  <c r="H42" i="1"/>
  <c r="H41" i="1"/>
  <c r="B14" i="1"/>
  <c r="B15" i="1"/>
  <c r="B16" i="1"/>
  <c r="B17" i="1"/>
  <c r="C6" i="1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5" i="3"/>
  <c r="C18" i="1" l="1"/>
  <c r="AA15" i="1"/>
  <c r="AA16" i="1"/>
  <c r="AA17" i="1"/>
  <c r="AA18" i="1"/>
  <c r="AA14" i="1"/>
  <c r="AA13" i="1"/>
  <c r="C11" i="4" l="1"/>
  <c r="D11" i="4"/>
  <c r="C12" i="4"/>
  <c r="D12" i="4"/>
  <c r="C13" i="4"/>
  <c r="D13" i="4"/>
  <c r="C14" i="4"/>
  <c r="D14" i="4"/>
  <c r="C15" i="4"/>
  <c r="D15" i="4"/>
  <c r="D10" i="4"/>
  <c r="C10" i="4"/>
  <c r="C24" i="4"/>
  <c r="D24" i="4"/>
  <c r="C25" i="4"/>
  <c r="D25" i="4"/>
  <c r="C26" i="4"/>
  <c r="D26" i="4"/>
  <c r="C27" i="4"/>
  <c r="D27" i="4"/>
  <c r="C28" i="4"/>
  <c r="D28" i="4"/>
  <c r="D23" i="4"/>
  <c r="C23" i="4"/>
  <c r="G28" i="4" l="1"/>
  <c r="O28" i="4"/>
  <c r="H28" i="4"/>
  <c r="P28" i="4"/>
  <c r="J28" i="4"/>
  <c r="I28" i="4"/>
  <c r="Q28" i="4"/>
  <c r="K28" i="4"/>
  <c r="E28" i="4"/>
  <c r="M28" i="4"/>
  <c r="L28" i="4"/>
  <c r="F28" i="4"/>
  <c r="N28" i="4"/>
  <c r="H34" i="1"/>
  <c r="H33" i="1"/>
  <c r="H32" i="1"/>
  <c r="H31" i="1"/>
  <c r="H30" i="1"/>
  <c r="H29" i="1"/>
  <c r="M5" i="3" l="1"/>
  <c r="L5" i="3"/>
  <c r="L18" i="3" l="1"/>
  <c r="N5" i="3"/>
  <c r="O5" i="3" s="1"/>
  <c r="M18" i="3"/>
  <c r="N18" i="3" s="1"/>
  <c r="L11" i="3"/>
  <c r="L10" i="3"/>
  <c r="L17" i="3"/>
  <c r="L9" i="3"/>
  <c r="M6" i="3"/>
  <c r="N6" i="3" s="1"/>
  <c r="M10" i="3"/>
  <c r="N10" i="3" s="1"/>
  <c r="L16" i="3"/>
  <c r="L8" i="3"/>
  <c r="M17" i="3"/>
  <c r="N17" i="3" s="1"/>
  <c r="M9" i="3"/>
  <c r="N9" i="3" s="1"/>
  <c r="L15" i="3"/>
  <c r="L7" i="3"/>
  <c r="M16" i="3"/>
  <c r="N16" i="3" s="1"/>
  <c r="M8" i="3"/>
  <c r="N8" i="3" s="1"/>
  <c r="R5" i="3"/>
  <c r="L6" i="3"/>
  <c r="M11" i="3"/>
  <c r="N11" i="3" s="1"/>
  <c r="O11" i="3" s="1"/>
  <c r="L14" i="3"/>
  <c r="M15" i="3"/>
  <c r="N15" i="3" s="1"/>
  <c r="O15" i="3" s="1"/>
  <c r="M7" i="3"/>
  <c r="N7" i="3" s="1"/>
  <c r="O7" i="3" s="1"/>
  <c r="L13" i="3"/>
  <c r="M14" i="3"/>
  <c r="N14" i="3" s="1"/>
  <c r="L12" i="3"/>
  <c r="M13" i="3"/>
  <c r="N13" i="3" s="1"/>
  <c r="M12" i="3"/>
  <c r="N12" i="3" s="1"/>
  <c r="R18" i="3" l="1"/>
  <c r="O18" i="3"/>
  <c r="I7" i="1" s="1"/>
  <c r="O9" i="3"/>
  <c r="R7" i="1" s="1"/>
  <c r="O6" i="3"/>
  <c r="U7" i="1" s="1"/>
  <c r="O17" i="3"/>
  <c r="J7" i="1" s="1"/>
  <c r="O14" i="3"/>
  <c r="M7" i="1" s="1"/>
  <c r="O10" i="3"/>
  <c r="Q7" i="1" s="1"/>
  <c r="R12" i="3"/>
  <c r="R16" i="3"/>
  <c r="O8" i="3"/>
  <c r="S7" i="1" s="1"/>
  <c r="R13" i="3"/>
  <c r="R17" i="3"/>
  <c r="R10" i="3"/>
  <c r="O16" i="3"/>
  <c r="T7" i="1"/>
  <c r="R7" i="3"/>
  <c r="R9" i="3"/>
  <c r="R14" i="3"/>
  <c r="O12" i="3"/>
  <c r="P7" i="1"/>
  <c r="R11" i="3"/>
  <c r="L7" i="1"/>
  <c r="R15" i="3"/>
  <c r="V7" i="1"/>
  <c r="O13" i="3"/>
  <c r="R6" i="3"/>
  <c r="R8" i="3"/>
  <c r="Q37" i="1"/>
  <c r="Q17" i="1"/>
  <c r="M13" i="1"/>
  <c r="P14" i="1"/>
  <c r="M15" i="1"/>
  <c r="U18" i="1"/>
  <c r="L18" i="1"/>
  <c r="M18" i="1"/>
  <c r="M8" i="1"/>
  <c r="R38" i="1"/>
  <c r="L17" i="1"/>
  <c r="U15" i="1"/>
  <c r="U9" i="1"/>
  <c r="M37" i="1"/>
  <c r="T13" i="1"/>
  <c r="Q8" i="1"/>
  <c r="T8" i="1"/>
  <c r="T14" i="1"/>
  <c r="S38" i="1"/>
  <c r="Q16" i="1"/>
  <c r="S9" i="1"/>
  <c r="P16" i="1"/>
  <c r="T16" i="1"/>
  <c r="J37" i="1"/>
  <c r="V8" i="1"/>
  <c r="R17" i="1"/>
  <c r="R37" i="1"/>
  <c r="U14" i="1"/>
  <c r="I13" i="1"/>
  <c r="P8" i="1"/>
  <c r="J9" i="1"/>
  <c r="L9" i="1"/>
  <c r="P9" i="1"/>
  <c r="R16" i="1"/>
  <c r="U37" i="1"/>
  <c r="S37" i="1"/>
  <c r="T37" i="1"/>
  <c r="R18" i="1"/>
  <c r="M16" i="1"/>
  <c r="R8" i="1"/>
  <c r="S14" i="1"/>
  <c r="U13" i="1"/>
  <c r="V13" i="1"/>
  <c r="Q18" i="1"/>
  <c r="L14" i="1"/>
  <c r="P37" i="1"/>
  <c r="I17" i="1"/>
  <c r="M17" i="1"/>
  <c r="R9" i="1"/>
  <c r="I16" i="1"/>
  <c r="R14" i="1"/>
  <c r="U16" i="1"/>
  <c r="P38" i="1"/>
  <c r="P13" i="1"/>
  <c r="T18" i="1"/>
  <c r="T38" i="1"/>
  <c r="Q38" i="1"/>
  <c r="V9" i="1"/>
  <c r="U8" i="1"/>
  <c r="L15" i="1"/>
  <c r="I15" i="1"/>
  <c r="Q15" i="1"/>
  <c r="P17" i="1"/>
  <c r="I18" i="1"/>
  <c r="Q13" i="1"/>
  <c r="M9" i="1"/>
  <c r="P18" i="1"/>
  <c r="S18" i="1"/>
  <c r="M38" i="1"/>
  <c r="U38" i="1"/>
  <c r="L8" i="1"/>
  <c r="R15" i="1"/>
  <c r="T9" i="1"/>
  <c r="S8" i="1"/>
  <c r="I14" i="1"/>
  <c r="T15" i="1"/>
  <c r="R13" i="1"/>
  <c r="S17" i="1"/>
  <c r="L16" i="1"/>
  <c r="U17" i="1"/>
  <c r="J8" i="1"/>
  <c r="S16" i="1"/>
  <c r="S13" i="1"/>
  <c r="Q9" i="1"/>
  <c r="L13" i="1"/>
  <c r="S15" i="1"/>
  <c r="AC11" i="1" l="1"/>
  <c r="AB11" i="1"/>
  <c r="T39" i="1"/>
  <c r="T43" i="1" s="1"/>
  <c r="P39" i="1"/>
  <c r="P43" i="1" s="1"/>
  <c r="U39" i="1"/>
  <c r="U43" i="1" s="1"/>
  <c r="R39" i="1"/>
  <c r="R43" i="1" s="1"/>
  <c r="S39" i="1"/>
  <c r="Q9" i="4"/>
  <c r="Q22" i="4"/>
  <c r="P22" i="4"/>
  <c r="P9" i="4"/>
  <c r="H22" i="4"/>
  <c r="H9" i="4"/>
  <c r="K9" i="4"/>
  <c r="K22" i="4"/>
  <c r="N22" i="4"/>
  <c r="N9" i="4"/>
  <c r="O22" i="4"/>
  <c r="O9" i="4"/>
  <c r="G22" i="4"/>
  <c r="G9" i="4"/>
  <c r="M9" i="4"/>
  <c r="M22" i="4"/>
  <c r="L9" i="4"/>
  <c r="L22" i="4"/>
  <c r="E9" i="4"/>
  <c r="E22" i="4"/>
  <c r="O7" i="1"/>
  <c r="K7" i="1"/>
  <c r="N7" i="1"/>
  <c r="L37" i="1"/>
  <c r="AB18" i="1"/>
  <c r="P15" i="1"/>
  <c r="AB13" i="1"/>
  <c r="K17" i="1"/>
  <c r="J17" i="1"/>
  <c r="J38" i="1"/>
  <c r="AB16" i="1"/>
  <c r="K8" i="1"/>
  <c r="N14" i="1"/>
  <c r="K15" i="1"/>
  <c r="K9" i="1"/>
  <c r="AB15" i="1"/>
  <c r="L38" i="1"/>
  <c r="J18" i="1"/>
  <c r="J15" i="1"/>
  <c r="O8" i="1"/>
  <c r="K37" i="1"/>
  <c r="T17" i="1"/>
  <c r="V17" i="1"/>
  <c r="AB14" i="1"/>
  <c r="O9" i="1"/>
  <c r="M14" i="1"/>
  <c r="J16" i="1"/>
  <c r="V18" i="1"/>
  <c r="V16" i="1"/>
  <c r="N9" i="1"/>
  <c r="Q14" i="1"/>
  <c r="V38" i="1"/>
  <c r="J14" i="1"/>
  <c r="V37" i="1"/>
  <c r="J13" i="1"/>
  <c r="N8" i="1"/>
  <c r="V14" i="1"/>
  <c r="V15" i="1"/>
  <c r="N17" i="1"/>
  <c r="AB17" i="1"/>
  <c r="AC16" i="1"/>
  <c r="O15" i="1"/>
  <c r="AC13" i="1"/>
  <c r="L39" i="1" l="1"/>
  <c r="J39" i="1"/>
  <c r="J43" i="1" s="1"/>
  <c r="L26" i="4"/>
  <c r="L24" i="4"/>
  <c r="L27" i="4"/>
  <c r="L25" i="4"/>
  <c r="L23" i="4"/>
  <c r="Q27" i="4"/>
  <c r="Q23" i="4"/>
  <c r="Q25" i="4"/>
  <c r="Q24" i="4"/>
  <c r="Q26" i="4"/>
  <c r="L14" i="4"/>
  <c r="L12" i="4"/>
  <c r="L13" i="4"/>
  <c r="L15" i="4"/>
  <c r="L10" i="4"/>
  <c r="L11" i="4"/>
  <c r="N26" i="4"/>
  <c r="N25" i="4"/>
  <c r="N27" i="4"/>
  <c r="N23" i="4"/>
  <c r="N24" i="4"/>
  <c r="Q12" i="4"/>
  <c r="Q14" i="4"/>
  <c r="Q10" i="4"/>
  <c r="Q13" i="4"/>
  <c r="Q11" i="4"/>
  <c r="Q15" i="4"/>
  <c r="M25" i="4"/>
  <c r="M24" i="4"/>
  <c r="M23" i="4"/>
  <c r="M27" i="4"/>
  <c r="M26" i="4"/>
  <c r="K25" i="4"/>
  <c r="K23" i="4"/>
  <c r="K26" i="4"/>
  <c r="K24" i="4"/>
  <c r="K27" i="4"/>
  <c r="K12" i="4"/>
  <c r="K15" i="4"/>
  <c r="K13" i="4"/>
  <c r="K10" i="4"/>
  <c r="K14" i="4"/>
  <c r="K11" i="4"/>
  <c r="O10" i="4"/>
  <c r="O14" i="4"/>
  <c r="O11" i="4"/>
  <c r="O12" i="4"/>
  <c r="O13" i="4"/>
  <c r="O15" i="4"/>
  <c r="E13" i="4"/>
  <c r="E14" i="4"/>
  <c r="E15" i="4"/>
  <c r="E10" i="4"/>
  <c r="E12" i="4"/>
  <c r="E11" i="4"/>
  <c r="P25" i="4"/>
  <c r="P24" i="4"/>
  <c r="P26" i="4"/>
  <c r="P27" i="4"/>
  <c r="P23" i="4"/>
  <c r="N10" i="4"/>
  <c r="N12" i="4"/>
  <c r="N15" i="4"/>
  <c r="N13" i="4"/>
  <c r="N14" i="4"/>
  <c r="N11" i="4"/>
  <c r="M15" i="4"/>
  <c r="M14" i="4"/>
  <c r="M10" i="4"/>
  <c r="M11" i="4"/>
  <c r="M12" i="4"/>
  <c r="M13" i="4"/>
  <c r="G14" i="4"/>
  <c r="G15" i="4"/>
  <c r="G13" i="4"/>
  <c r="G12" i="4"/>
  <c r="G10" i="4"/>
  <c r="G11" i="4"/>
  <c r="H10" i="4"/>
  <c r="H11" i="4"/>
  <c r="H14" i="4"/>
  <c r="H12" i="4"/>
  <c r="H15" i="4"/>
  <c r="H13" i="4"/>
  <c r="E27" i="4"/>
  <c r="E24" i="4"/>
  <c r="E26" i="4"/>
  <c r="E25" i="4"/>
  <c r="E23" i="4"/>
  <c r="G23" i="4"/>
  <c r="G25" i="4"/>
  <c r="G26" i="4"/>
  <c r="G27" i="4"/>
  <c r="G24" i="4"/>
  <c r="H23" i="4"/>
  <c r="H27" i="4"/>
  <c r="H25" i="4"/>
  <c r="H24" i="4"/>
  <c r="H26" i="4"/>
  <c r="O27" i="4"/>
  <c r="O26" i="4"/>
  <c r="O23" i="4"/>
  <c r="O24" i="4"/>
  <c r="O25" i="4"/>
  <c r="P10" i="4"/>
  <c r="P13" i="4"/>
  <c r="P12" i="4"/>
  <c r="P11" i="4"/>
  <c r="P14" i="4"/>
  <c r="P15" i="4"/>
  <c r="V39" i="1"/>
  <c r="V43" i="1" s="1"/>
  <c r="M39" i="1"/>
  <c r="M43" i="1" s="1"/>
  <c r="Q39" i="1"/>
  <c r="T34" i="1"/>
  <c r="S29" i="1"/>
  <c r="M34" i="1"/>
  <c r="U30" i="1"/>
  <c r="V31" i="1"/>
  <c r="Q29" i="1"/>
  <c r="R30" i="1"/>
  <c r="M30" i="1"/>
  <c r="V34" i="1"/>
  <c r="Q31" i="1"/>
  <c r="R34" i="1"/>
  <c r="S32" i="1"/>
  <c r="M29" i="1"/>
  <c r="V30" i="1"/>
  <c r="Q34" i="1"/>
  <c r="R29" i="1"/>
  <c r="T33" i="1"/>
  <c r="S30" i="1"/>
  <c r="U32" i="1"/>
  <c r="V29" i="1"/>
  <c r="Q33" i="1"/>
  <c r="R32" i="1"/>
  <c r="T29" i="1"/>
  <c r="S33" i="1"/>
  <c r="U31" i="1"/>
  <c r="Q30" i="1"/>
  <c r="R31" i="1"/>
  <c r="T31" i="1"/>
  <c r="S31" i="1"/>
  <c r="M33" i="1"/>
  <c r="U34" i="1"/>
  <c r="V32" i="1"/>
  <c r="Q32" i="1"/>
  <c r="T30" i="1"/>
  <c r="S34" i="1"/>
  <c r="M32" i="1"/>
  <c r="U29" i="1"/>
  <c r="V33" i="1"/>
  <c r="R33" i="1"/>
  <c r="T32" i="1"/>
  <c r="M31" i="1"/>
  <c r="U33" i="1"/>
  <c r="I9" i="4"/>
  <c r="I22" i="4"/>
  <c r="F22" i="4"/>
  <c r="F9" i="4"/>
  <c r="J9" i="4"/>
  <c r="J22" i="4"/>
  <c r="J31" i="1"/>
  <c r="J34" i="1"/>
  <c r="J33" i="1"/>
  <c r="J32" i="1"/>
  <c r="J30" i="1"/>
  <c r="J29" i="1"/>
  <c r="AC18" i="1"/>
  <c r="L21" i="1"/>
  <c r="U22" i="1"/>
  <c r="N15" i="1"/>
  <c r="V21" i="1"/>
  <c r="U20" i="1"/>
  <c r="Q24" i="1"/>
  <c r="P20" i="1"/>
  <c r="K18" i="1"/>
  <c r="U21" i="1"/>
  <c r="U24" i="1"/>
  <c r="AC14" i="1"/>
  <c r="J23" i="1"/>
  <c r="Q25" i="1"/>
  <c r="O13" i="1"/>
  <c r="T22" i="1"/>
  <c r="T23" i="1"/>
  <c r="L20" i="1"/>
  <c r="K38" i="1"/>
  <c r="T24" i="1"/>
  <c r="L22" i="1"/>
  <c r="AC15" i="1"/>
  <c r="N13" i="1"/>
  <c r="R21" i="1"/>
  <c r="P22" i="1"/>
  <c r="K16" i="1"/>
  <c r="R22" i="1"/>
  <c r="N37" i="1"/>
  <c r="L25" i="1"/>
  <c r="O17" i="1"/>
  <c r="R20" i="1"/>
  <c r="AC17" i="1"/>
  <c r="V25" i="1"/>
  <c r="S20" i="1"/>
  <c r="O38" i="1"/>
  <c r="O37" i="1"/>
  <c r="R25" i="1"/>
  <c r="T21" i="1"/>
  <c r="J25" i="1"/>
  <c r="M22" i="1"/>
  <c r="Q22" i="1"/>
  <c r="U25" i="1"/>
  <c r="M23" i="1"/>
  <c r="S25" i="1"/>
  <c r="M24" i="1"/>
  <c r="V20" i="1"/>
  <c r="Q20" i="1"/>
  <c r="R24" i="1"/>
  <c r="V24" i="1"/>
  <c r="T20" i="1"/>
  <c r="Q23" i="1"/>
  <c r="P25" i="1"/>
  <c r="J20" i="1"/>
  <c r="J24" i="1"/>
  <c r="K14" i="1"/>
  <c r="K13" i="1"/>
  <c r="S24" i="1"/>
  <c r="O18" i="1"/>
  <c r="S22" i="1"/>
  <c r="S21" i="1"/>
  <c r="J22" i="1"/>
  <c r="M20" i="1"/>
  <c r="P24" i="1"/>
  <c r="V23" i="1"/>
  <c r="T25" i="1"/>
  <c r="U23" i="1"/>
  <c r="O16" i="1"/>
  <c r="P23" i="1"/>
  <c r="P21" i="1"/>
  <c r="L24" i="1"/>
  <c r="N16" i="1"/>
  <c r="O14" i="1"/>
  <c r="J21" i="1"/>
  <c r="N38" i="1"/>
  <c r="N18" i="1"/>
  <c r="Q21" i="1"/>
  <c r="M21" i="1"/>
  <c r="L23" i="1"/>
  <c r="V22" i="1"/>
  <c r="M25" i="1"/>
  <c r="S23" i="1"/>
  <c r="R23" i="1"/>
  <c r="N39" i="1" l="1"/>
  <c r="N43" i="1" s="1"/>
  <c r="K39" i="1"/>
  <c r="K43" i="1" s="1"/>
  <c r="J14" i="4"/>
  <c r="J10" i="4"/>
  <c r="J11" i="4"/>
  <c r="J12" i="4"/>
  <c r="J13" i="4"/>
  <c r="J15" i="4"/>
  <c r="F24" i="4"/>
  <c r="F26" i="4"/>
  <c r="F25" i="4"/>
  <c r="F23" i="4"/>
  <c r="F27" i="4"/>
  <c r="I24" i="4"/>
  <c r="I26" i="4"/>
  <c r="I27" i="4"/>
  <c r="I25" i="4"/>
  <c r="I23" i="4"/>
  <c r="I14" i="4"/>
  <c r="I11" i="4"/>
  <c r="I15" i="4"/>
  <c r="I12" i="4"/>
  <c r="I13" i="4"/>
  <c r="I10" i="4"/>
  <c r="J25" i="4"/>
  <c r="J27" i="4"/>
  <c r="J26" i="4"/>
  <c r="J23" i="4"/>
  <c r="J24" i="4"/>
  <c r="F10" i="4"/>
  <c r="F13" i="4"/>
  <c r="F14" i="4"/>
  <c r="F15" i="4"/>
  <c r="F11" i="4"/>
  <c r="F12" i="4"/>
  <c r="O39" i="1"/>
  <c r="O43" i="1" s="1"/>
  <c r="Q35" i="1"/>
  <c r="V35" i="1"/>
  <c r="S35" i="1"/>
  <c r="R35" i="1"/>
  <c r="M35" i="1"/>
  <c r="U35" i="1"/>
  <c r="T35" i="1"/>
  <c r="O33" i="1"/>
  <c r="P33" i="1"/>
  <c r="K30" i="1"/>
  <c r="L30" i="1"/>
  <c r="N34" i="1"/>
  <c r="O30" i="1"/>
  <c r="P30" i="1"/>
  <c r="K31" i="1"/>
  <c r="L31" i="1"/>
  <c r="K33" i="1"/>
  <c r="L33" i="1"/>
  <c r="N29" i="1"/>
  <c r="O34" i="1"/>
  <c r="P34" i="1"/>
  <c r="K34" i="1"/>
  <c r="L34" i="1"/>
  <c r="N30" i="1"/>
  <c r="K32" i="1"/>
  <c r="L32" i="1"/>
  <c r="N32" i="1"/>
  <c r="O32" i="1"/>
  <c r="P32" i="1"/>
  <c r="K29" i="1"/>
  <c r="L29" i="1"/>
  <c r="N31" i="1"/>
  <c r="O31" i="1"/>
  <c r="P31" i="1"/>
  <c r="O29" i="1"/>
  <c r="P29" i="1"/>
  <c r="N33" i="1"/>
  <c r="J35" i="1"/>
  <c r="J10" i="1"/>
  <c r="T10" i="1"/>
  <c r="L10" i="1"/>
  <c r="L41" i="1" s="1"/>
  <c r="U10" i="1"/>
  <c r="R10" i="1"/>
  <c r="M10" i="1"/>
  <c r="N10" i="1"/>
  <c r="V10" i="1"/>
  <c r="O10" i="1"/>
  <c r="O42" i="1" s="1"/>
  <c r="P10" i="1"/>
  <c r="Q10" i="1"/>
  <c r="Q42" i="1" s="1"/>
  <c r="K10" i="1"/>
  <c r="K41" i="1" s="1"/>
  <c r="S10" i="1"/>
  <c r="S42" i="1" s="1"/>
  <c r="R26" i="1"/>
  <c r="Q26" i="1"/>
  <c r="M26" i="1"/>
  <c r="P26" i="1"/>
  <c r="T26" i="1"/>
  <c r="T27" i="1" s="1"/>
  <c r="O26" i="1"/>
  <c r="V26" i="1"/>
  <c r="N26" i="1"/>
  <c r="U26" i="1"/>
  <c r="L26" i="1"/>
  <c r="S26" i="1"/>
  <c r="K26" i="1"/>
  <c r="J26" i="1"/>
  <c r="N22" i="1"/>
  <c r="K20" i="1"/>
  <c r="K23" i="1"/>
  <c r="O21" i="1"/>
  <c r="N21" i="1"/>
  <c r="N23" i="1"/>
  <c r="O24" i="1"/>
  <c r="O20" i="1"/>
  <c r="O25" i="1"/>
  <c r="N25" i="1"/>
  <c r="K24" i="1"/>
  <c r="K22" i="1"/>
  <c r="N20" i="1"/>
  <c r="K21" i="1"/>
  <c r="K25" i="1"/>
  <c r="N24" i="1"/>
  <c r="O22" i="1"/>
  <c r="O23" i="1"/>
  <c r="R41" i="1" l="1"/>
  <c r="R42" i="1"/>
  <c r="U42" i="1"/>
  <c r="U41" i="1"/>
  <c r="P42" i="1"/>
  <c r="P41" i="1"/>
  <c r="T41" i="1"/>
  <c r="T42" i="1"/>
  <c r="J41" i="1"/>
  <c r="J42" i="1"/>
  <c r="O41" i="1"/>
  <c r="V41" i="1"/>
  <c r="V42" i="1"/>
  <c r="N42" i="1"/>
  <c r="N41" i="1"/>
  <c r="K42" i="1"/>
  <c r="M41" i="1"/>
  <c r="M42" i="1"/>
  <c r="K27" i="1"/>
  <c r="J27" i="1"/>
  <c r="S41" i="1"/>
  <c r="S43" i="1"/>
  <c r="L27" i="1"/>
  <c r="L42" i="1"/>
  <c r="L43" i="1"/>
  <c r="Q41" i="1"/>
  <c r="Q43" i="1"/>
  <c r="S27" i="1"/>
  <c r="Q27" i="1"/>
  <c r="U27" i="1"/>
  <c r="R27" i="1"/>
  <c r="P27" i="1"/>
  <c r="M27" i="1"/>
  <c r="N27" i="1"/>
  <c r="V27" i="1"/>
  <c r="O27" i="1"/>
  <c r="L35" i="1"/>
  <c r="K35" i="1"/>
  <c r="P35" i="1"/>
  <c r="O35" i="1"/>
  <c r="N3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Jackson Yan</author>
  </authors>
  <commentList>
    <comment ref="C3" authorId="0" shapeId="0" xr:uid="{C2D87DE9-6840-4DBD-AE63-246CDA7850B7}">
      <text>
        <r>
          <rPr>
            <sz val="9"/>
            <color indexed="81"/>
            <rFont val="Tahoma"/>
            <charset val="1"/>
          </rPr>
          <t>&lt;prompt&gt;&lt;reference&gt;Cash Reconciliation&lt;/reference&gt;&lt;column&gt;Company.Code&lt;/column&gt;&lt;columnlabel&gt;Company Code&lt;/columnlabel&gt;&lt;lookIn&gt;1&lt;/lookIn&gt;&lt;/prompt&gt;</t>
        </r>
      </text>
    </comment>
    <comment ref="C4" authorId="0" shapeId="0" xr:uid="{7F837E56-D0A1-4F3B-9EA3-4D7C792FA171}">
      <text>
        <r>
          <rPr>
            <sz val="9"/>
            <color indexed="81"/>
            <rFont val="Tahoma"/>
            <charset val="1"/>
          </rPr>
          <t>&lt;prompt&gt;&lt;reference&gt;Cash Reconciliation&lt;/reference&gt;&lt;column&gt;BankBranch.Code&lt;/column&gt;&lt;columnlabel&gt;Bank Branch Code&lt;/columnlabel&gt;&lt;lookIn&gt;1&lt;/lookIn&gt;&lt;/prompt&gt;</t>
        </r>
      </text>
    </comment>
    <comment ref="C5" authorId="0" shapeId="0" xr:uid="{0F7ED1DA-54E2-4DF6-B411-3EB48CCFDE65}">
      <text>
        <r>
          <rPr>
            <sz val="9"/>
            <color indexed="81"/>
            <rFont val="Tahoma"/>
            <charset val="1"/>
          </rPr>
          <t>&lt;prompt&gt;&lt;reference&gt;Cash Reconciliation&lt;/reference&gt;&lt;column&gt;Bank.Code&lt;/column&gt;&lt;columnlabel&gt;Bank Code&lt;/columnlabel&gt;&lt;lookIn&gt;1&lt;/lookIn&gt;&lt;/prompt&gt;</t>
        </r>
      </text>
    </comment>
    <comment ref="C6" authorId="0" shapeId="0" xr:uid="{C0411796-DB3A-4A7D-A034-3057BAC2F2C7}">
      <text>
        <r>
          <rPr>
            <sz val="9"/>
            <color indexed="81"/>
            <rFont val="Tahoma"/>
            <charset val="1"/>
          </rPr>
          <t>&lt;prompt&gt;&lt;reference&gt;Cash Reconciliation&lt;/reference&gt;&lt;column&gt;AccountMaster.Code&lt;/column&gt;&lt;columnlabel&gt;Account Code&lt;/columnlabel&gt;&lt;lookIn&gt;1&lt;/lookIn&gt;&lt;/prompt&gt;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41B7915-FE9B-470F-86B3-9A4196ECE16A}" name="Connection" type="7" refreshedVersion="6"/>
  <connection id="2" xr16:uid="{950CF08A-CFB9-4053-83D2-2FFB1F095896}" name="Connection1" type="7" refreshedVersion="6"/>
  <connection id="3" xr16:uid="{06EA49B1-CD83-42D5-8A95-9FF3AFA0C5E6}" name="Connection2" type="7" refreshedVersion="6"/>
  <connection id="4" xr16:uid="{9C391A34-76C1-4952-9330-A53076CE1387}" name="Connection3" type="7" refreshedVersion="6"/>
  <connection id="5" xr16:uid="{EA23B432-CB62-4636-A697-C4031531E0D9}" name="Connection4" type="7" refreshedVersion="6"/>
</connections>
</file>

<file path=xl/sharedStrings.xml><?xml version="1.0" encoding="utf-8"?>
<sst xmlns="http://schemas.openxmlformats.org/spreadsheetml/2006/main" count="137" uniqueCount="114">
  <si>
    <t>2020-05</t>
  </si>
  <si>
    <t>CatalogNickname</t>
  </si>
  <si>
    <t>EnvironmentKey</t>
  </si>
  <si>
    <t>ReferenceName</t>
  </si>
  <si>
    <t>DimensionsForGroupBy</t>
  </si>
  <si>
    <t>DrillDownProfiles</t>
  </si>
  <si>
    <t>\\W2K16TMPLDEV\Dev Templates Versions\SEI Version 8.2\DEV_SXA\CentralPoint</t>
  </si>
  <si>
    <t>1</t>
  </si>
  <si>
    <t>5f8693da-028e-46d7-a7ff-1ecd67c26c9c</t>
  </si>
  <si>
    <t>&lt;profiles&gt;&lt;/profiles&gt;</t>
  </si>
  <si>
    <t>BNK</t>
  </si>
  <si>
    <t>30,36</t>
  </si>
  <si>
    <t>01</t>
  </si>
  <si>
    <t>06</t>
  </si>
  <si>
    <t>07</t>
  </si>
  <si>
    <t>*</t>
  </si>
  <si>
    <t>Year</t>
  </si>
  <si>
    <t>Month</t>
  </si>
  <si>
    <t>Formatted Month</t>
  </si>
  <si>
    <t>Header</t>
  </si>
  <si>
    <t>Adjustments</t>
  </si>
  <si>
    <t>08</t>
  </si>
  <si>
    <t>EoM</t>
  </si>
  <si>
    <t>Min</t>
  </si>
  <si>
    <t>Max</t>
  </si>
  <si>
    <t>Total Variation</t>
  </si>
  <si>
    <t>Comment</t>
  </si>
  <si>
    <t>For Pivot Table</t>
  </si>
  <si>
    <t>Category</t>
  </si>
  <si>
    <t>450000042</t>
  </si>
  <si>
    <t>Cash Reconciliation</t>
  </si>
  <si>
    <t>Company.Code,*SERVER.FLD00000012,*SERVER.FLD00000013,Bank.Code,BankBranch.Code,Bank.Code,Company.Code,BankBranch.Code,*SERVER.FLD00000012,*SERVER.FLD00000013,*SERVER.FLD0000001,CF_ReconResultMaster.EntryType</t>
  </si>
  <si>
    <t>CF</t>
  </si>
  <si>
    <t>Format de date</t>
  </si>
  <si>
    <t>BoM</t>
  </si>
  <si>
    <t>yyyy-mm</t>
  </si>
  <si>
    <t>Period</t>
  </si>
  <si>
    <t>Total Bank Entries</t>
  </si>
  <si>
    <t>Total GL Entries</t>
  </si>
  <si>
    <t>Total Entries</t>
  </si>
  <si>
    <t>6 - Others</t>
  </si>
  <si>
    <t>0-1 month</t>
  </si>
  <si>
    <t>2-3 months</t>
  </si>
  <si>
    <t>4-6 months</t>
  </si>
  <si>
    <t>7-9 months</t>
  </si>
  <si>
    <t>10-12 months</t>
  </si>
  <si>
    <t>13+ mois</t>
  </si>
  <si>
    <t>Total Not Reconciled (Volume)</t>
  </si>
  <si>
    <t>Total Not Reconciled (%)</t>
  </si>
  <si>
    <t>Reconciliation (Auto)</t>
  </si>
  <si>
    <t>Reconciliation (Manual)</t>
  </si>
  <si>
    <t>Total Reconciliations</t>
  </si>
  <si>
    <t>Company</t>
  </si>
  <si>
    <t>Bank Branch</t>
  </si>
  <si>
    <t>Account</t>
  </si>
  <si>
    <t>Age Bracket End</t>
  </si>
  <si>
    <t>Age Bracket Start</t>
  </si>
  <si>
    <t>Reconciliation (Auto) by Rule</t>
  </si>
  <si>
    <t>P8551</t>
  </si>
  <si>
    <t>2020-02</t>
  </si>
  <si>
    <t>Grand Total</t>
  </si>
  <si>
    <t>Row Labels</t>
  </si>
  <si>
    <t>18</t>
  </si>
  <si>
    <t>34</t>
  </si>
  <si>
    <t>ADJT</t>
  </si>
  <si>
    <t>BABD</t>
  </si>
  <si>
    <t>BABR</t>
  </si>
  <si>
    <t>BBR2</t>
  </si>
  <si>
    <t>CARD</t>
  </si>
  <si>
    <t>CHQE</t>
  </si>
  <si>
    <t>COMD</t>
  </si>
  <si>
    <t>DTBA</t>
  </si>
  <si>
    <t>EFF1</t>
  </si>
  <si>
    <t>FEE</t>
  </si>
  <si>
    <t>PREL</t>
  </si>
  <si>
    <t>VIRE</t>
  </si>
  <si>
    <t>VIRR</t>
  </si>
  <si>
    <t>01-CHQE</t>
  </si>
  <si>
    <t>05.45.18-VIRR</t>
  </si>
  <si>
    <t>06-VIRE</t>
  </si>
  <si>
    <t>13-BABR</t>
  </si>
  <si>
    <t>14-BABD</t>
  </si>
  <si>
    <t>28-CARD</t>
  </si>
  <si>
    <t>44-VIRE+</t>
  </si>
  <si>
    <t>62.64.65.66-COMD</t>
  </si>
  <si>
    <t>Reconciliation (Manual) by User</t>
  </si>
  <si>
    <t>P7002</t>
  </si>
  <si>
    <t>&lt;necpivot&gt;&lt;process id="450000042" cubeId="" cubeVersion = "0"&gt;Cash Reconciliation Result&lt;/process&gt;&lt;selectedFields&gt;Bank.Code,AccountMaster.Code,CF_ReconResultMaster.CreationDateTime&lt;/selectedFields&gt;&lt;environment id="5f8693da-028e-46d7-a7ff-1ecd67c26c9c"&gt;SXA&lt;/environment&gt;&lt;filters&gt;&lt;filter field="Company.Code" type="0"&gt;Parameters!$C$3&lt;/filter&gt;&lt;filter field="BankBranch.Code" type="0"&gt;Parameters!$C$4&lt;/filter&gt;&lt;filter field="Bank.Code" type="0"&gt;Parameters!$C$5&lt;/filter&gt;&lt;filter field="AccountMaster.Code" type="0"&gt;Parameters!$C$6&lt;/filter&gt;&lt;filter field="¬*SERVER.FLD00000013" type="1"&gt;[0000-01:Parameters!$C$2]&lt;/filter&gt;&lt;filter field="*SERVER.FLD00000012" type="1"&gt;[0000-01:Parameters!$C$2]&lt;/filter&gt;&lt;/filters&gt;&lt;ReportingTreeNodeId&gt;&lt;/ReportingTreeNodeId&gt;&lt;/necpivot&gt;</t>
  </si>
  <si>
    <t>BNP01</t>
  </si>
  <si>
    <t>BNPINVEST</t>
  </si>
  <si>
    <t>BNPMAIN</t>
  </si>
  <si>
    <t>HSBUSD</t>
  </si>
  <si>
    <t>ICOMP2COMPEUR1</t>
  </si>
  <si>
    <t>ICOMPCOMP2EUR1</t>
  </si>
  <si>
    <t>LCLMAIN</t>
  </si>
  <si>
    <t>SG01</t>
  </si>
  <si>
    <t>SG02</t>
  </si>
  <si>
    <t>SGDEMO</t>
  </si>
  <si>
    <t>SGMAIN</t>
  </si>
  <si>
    <t>SGRAPPRO</t>
  </si>
  <si>
    <t>Categories</t>
  </si>
  <si>
    <t>Bank Entries</t>
  </si>
  <si>
    <t>Cash Flow Entries</t>
  </si>
  <si>
    <t>3</t>
  </si>
  <si>
    <t>P6635</t>
  </si>
  <si>
    <t/>
  </si>
  <si>
    <t xml:space="preserve"> Entry Count</t>
  </si>
  <si>
    <t>Bank</t>
  </si>
  <si>
    <t>Age Brackets</t>
  </si>
  <si>
    <t>Last Month</t>
  </si>
  <si>
    <t>&lt;necpivot&gt;&lt;process id="450000042" cubeId="" cubeVersion = "0"&gt;Cash Reconciliation Result&lt;/process&gt;&lt;selectedFields&gt;*SERVER.FLD0000001,CashRcnRule.Code,*SERVER.FLD00000013,*SERVER.FLD00000011&lt;/selectedFields&gt;&lt;environment id="5f8693da-028e-46d7-a7ff-1ecd67c26c9c"&gt;SXA&lt;/environment&gt;&lt;filters&gt;&lt;filter field="CF_ReconResultMaster.EntryType" type="0"&gt;'Reconciliation Report'!$B$6&lt;/filter&gt;&lt;filter field="Company.Code" type="0"&gt;Parameters!$C$3&lt;/filter&gt;&lt;filter field="BankBranch.Code" type="0"&gt;Parameters!$C$4&lt;/filter&gt;&lt;filter field="Bank.Code" type="0"&gt;Parameters!$C$5&lt;/filter&gt;&lt;filter field="AccountMaster.Code" type="0"&gt;Parameters!$C$6&lt;/filter&gt;&lt;filter field="CF_ReconResultMaster.RecState" type="0"&gt;Reconciled&lt;/filter&gt;&lt;filter field="RcnBnkFlowResult.IsManual" type="0"&gt;1&lt;/filter&gt;&lt;filter field="*SERVER.FLD00000013" type="1"&gt;[Parameters!$O$17:Parameters!$O$5]&lt;/filter&gt;&lt;/filters&gt;&lt;ReportingTreeNodeId&gt;&lt;/ReportingTreeNodeId&gt;&lt;/necpivot&gt;</t>
  </si>
  <si>
    <t>&lt;necpivot&gt;&lt;process id="450000042" cubeId="" cubeVersion = "0"&gt;Cash Reconciliation Result&lt;/process&gt;&lt;selectedFields&gt;*SERVER.FLD0000001,CashRcnRule.Code,*SERVER.FLD00000013,*SERVER.FLD00000011&lt;/selectedFields&gt;&lt;environment id="5f8693da-028e-46d7-a7ff-1ecd67c26c9c"&gt;SXA&lt;/environment&gt;&lt;filters&gt;&lt;filter field="CF_ReconResultMaster.EntryType" type="0"&gt;'Reconciliation Report'!$B$6&lt;/filter&gt;&lt;filter field="Company.Code" type="0"&gt;Parameters!$C$3&lt;/filter&gt;&lt;filter field="BankBranch.Code" type="0"&gt;Parameters!$C$4&lt;/filter&gt;&lt;filter field="Bank.Code" type="0"&gt;Parameters!$C$5&lt;/filter&gt;&lt;filter field="Bank.Country_Id" type="0"&gt;Parameters!$C$6&lt;/filter&gt;&lt;filter field="RcnBnkFlowResult.IsManual" type="0"&gt;0&lt;/filter&gt;&lt;filter field="*SERVER.FLD00000013" type="1"&gt;[Parameters!$O$17:Parameters!$O$5]&lt;/filter&gt;&lt;/filters&gt;&lt;ReportingTreeNodeId&gt;&lt;/ReportingTreeNodeId&gt;&lt;/necpivot&gt;</t>
  </si>
  <si>
    <t xml:space="preserve">Period               </t>
  </si>
  <si>
    <t>Cash Reconciliation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</si>
</sst>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0"/>
      <name val="Bahnschrift"/>
      <family val="2"/>
    </font>
    <font>
      <b/>
      <sz val="14"/>
      <color theme="0"/>
      <name val="Bahnschrift"/>
      <family val="2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charset val="1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2279CA"/>
        <bgColor indexed="64"/>
      </patternFill>
    </fill>
    <fill>
      <patternFill patternType="solid">
        <fgColor rgb="FF1C65A8"/>
        <bgColor indexed="64"/>
      </patternFill>
    </fill>
    <fill>
      <patternFill patternType="solid">
        <fgColor rgb="FF1C65A8"/>
        <b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78B3E8"/>
        <bgColor indexed="64"/>
      </patternFill>
    </fill>
    <fill>
      <patternFill patternType="solid">
        <fgColor rgb="FFC1DCF5"/>
        <bgColor indexed="64"/>
      </patternFill>
    </fill>
  </fills>
  <borders count="18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/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1">
    <xf numFmtId="0" fontId="0" fillId="0" borderId="0"/>
  </cellStyleXfs>
  <cellXfs count="94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14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14" fontId="0" fillId="3" borderId="2" xfId="0" applyNumberFormat="1" applyFont="1" applyFill="1" applyBorder="1"/>
    <xf numFmtId="0" fontId="0" fillId="4" borderId="1" xfId="0" applyFont="1" applyFill="1" applyBorder="1"/>
    <xf numFmtId="0" fontId="0" fillId="5" borderId="3" xfId="0" applyFill="1" applyBorder="1"/>
    <xf numFmtId="0" fontId="0" fillId="2" borderId="3" xfId="0" applyFill="1" applyBorder="1"/>
    <xf numFmtId="0" fontId="0" fillId="7" borderId="4" xfId="0" applyFill="1" applyBorder="1"/>
    <xf numFmtId="0" fontId="0" fillId="4" borderId="2" xfId="0" applyFont="1" applyFill="1" applyBorder="1"/>
    <xf numFmtId="14" fontId="0" fillId="4" borderId="2" xfId="0" applyNumberFormat="1" applyFont="1" applyFill="1" applyBorder="1"/>
    <xf numFmtId="0" fontId="3" fillId="7" borderId="3" xfId="0" applyFont="1" applyFill="1" applyBorder="1"/>
    <xf numFmtId="0" fontId="0" fillId="0" borderId="0" xfId="0"/>
    <xf numFmtId="0" fontId="0" fillId="8" borderId="0" xfId="0" applyFill="1"/>
    <xf numFmtId="0" fontId="0" fillId="8" borderId="0" xfId="0" applyFill="1" applyAlignment="1">
      <alignment horizontal="left"/>
    </xf>
    <xf numFmtId="0" fontId="7" fillId="8" borderId="0" xfId="0" applyFont="1" applyFill="1"/>
    <xf numFmtId="49" fontId="0" fillId="8" borderId="0" xfId="0" applyNumberFormat="1" applyFill="1" applyAlignment="1">
      <alignment horizontal="left"/>
    </xf>
    <xf numFmtId="0" fontId="0" fillId="0" borderId="6" xfId="0" applyBorder="1" applyAlignment="1">
      <alignment horizontal="left"/>
    </xf>
    <xf numFmtId="0" fontId="2" fillId="10" borderId="2" xfId="0" applyFont="1" applyFill="1" applyBorder="1"/>
    <xf numFmtId="0" fontId="8" fillId="9" borderId="0" xfId="0" applyFont="1" applyFill="1" applyBorder="1"/>
    <xf numFmtId="0" fontId="3" fillId="9" borderId="0" xfId="0" applyFont="1" applyFill="1" applyBorder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11" xfId="0" applyBorder="1"/>
    <xf numFmtId="0" fontId="0" fillId="0" borderId="7" xfId="0" applyBorder="1"/>
    <xf numFmtId="0" fontId="0" fillId="0" borderId="12" xfId="0" applyBorder="1"/>
    <xf numFmtId="0" fontId="0" fillId="0" borderId="13" xfId="0" applyBorder="1"/>
    <xf numFmtId="0" fontId="0" fillId="11" borderId="0" xfId="0" applyFill="1"/>
    <xf numFmtId="0" fontId="0" fillId="11" borderId="0" xfId="0" applyFill="1" applyAlignment="1">
      <alignment horizontal="left"/>
    </xf>
    <xf numFmtId="0" fontId="6" fillId="11" borderId="0" xfId="0" applyFont="1" applyFill="1" applyAlignment="1">
      <alignment horizontal="center" vertical="center"/>
    </xf>
    <xf numFmtId="0" fontId="3" fillId="8" borderId="3" xfId="0" applyFont="1" applyFill="1" applyBorder="1"/>
    <xf numFmtId="0" fontId="0" fillId="8" borderId="4" xfId="0" applyFill="1" applyBorder="1"/>
    <xf numFmtId="0" fontId="3" fillId="8" borderId="4" xfId="0" applyFont="1" applyFill="1" applyBorder="1"/>
    <xf numFmtId="9" fontId="3" fillId="8" borderId="4" xfId="0" applyNumberFormat="1" applyFont="1" applyFill="1" applyBorder="1"/>
    <xf numFmtId="0" fontId="0" fillId="12" borderId="4" xfId="0" applyFill="1" applyBorder="1"/>
    <xf numFmtId="0" fontId="0" fillId="12" borderId="3" xfId="0" applyFill="1" applyBorder="1"/>
    <xf numFmtId="0" fontId="0" fillId="13" borderId="4" xfId="0" applyFill="1" applyBorder="1"/>
    <xf numFmtId="0" fontId="0" fillId="13" borderId="3" xfId="0" applyFill="1" applyBorder="1"/>
    <xf numFmtId="9" fontId="0" fillId="13" borderId="3" xfId="0" applyNumberFormat="1" applyFill="1" applyBorder="1"/>
    <xf numFmtId="0" fontId="0" fillId="12" borderId="0" xfId="0" applyFill="1" applyBorder="1"/>
    <xf numFmtId="0" fontId="0" fillId="13" borderId="0" xfId="0" applyFill="1" applyBorder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0" fontId="0" fillId="7" borderId="0" xfId="0" applyFill="1" applyBorder="1"/>
    <xf numFmtId="0" fontId="0" fillId="2" borderId="0" xfId="0" applyFill="1" applyBorder="1"/>
    <xf numFmtId="0" fontId="0" fillId="0" borderId="0" xfId="0" applyBorder="1"/>
    <xf numFmtId="0" fontId="0" fillId="8" borderId="0" xfId="0" quotePrefix="1" applyFill="1" applyBorder="1"/>
    <xf numFmtId="0" fontId="0" fillId="2" borderId="0" xfId="0" applyFill="1" applyBorder="1" applyAlignment="1">
      <alignment horizontal="left"/>
    </xf>
    <xf numFmtId="0" fontId="0" fillId="8" borderId="0" xfId="0" applyFill="1" applyBorder="1"/>
    <xf numFmtId="9" fontId="0" fillId="0" borderId="0" xfId="0" applyNumberFormat="1" applyBorder="1"/>
    <xf numFmtId="0" fontId="0" fillId="0" borderId="11" xfId="0" applyNumberFormat="1" applyBorder="1"/>
    <xf numFmtId="0" fontId="0" fillId="12" borderId="7" xfId="0" applyFill="1" applyBorder="1" applyAlignment="1">
      <alignment horizontal="left"/>
    </xf>
    <xf numFmtId="0" fontId="0" fillId="12" borderId="13" xfId="0" applyNumberFormat="1" applyFill="1" applyBorder="1"/>
    <xf numFmtId="0" fontId="3" fillId="8" borderId="5" xfId="0" applyFont="1" applyFill="1" applyBorder="1"/>
    <xf numFmtId="0" fontId="3" fillId="8" borderId="10" xfId="0" applyFont="1" applyFill="1" applyBorder="1"/>
    <xf numFmtId="0" fontId="0" fillId="0" borderId="14" xfId="0" applyFill="1" applyBorder="1"/>
    <xf numFmtId="0" fontId="0" fillId="0" borderId="15" xfId="0" applyFill="1" applyBorder="1"/>
    <xf numFmtId="0" fontId="0" fillId="0" borderId="8" xfId="0" applyFill="1" applyBorder="1"/>
    <xf numFmtId="0" fontId="0" fillId="0" borderId="5" xfId="0" applyNumberFormat="1" applyBorder="1"/>
    <xf numFmtId="0" fontId="0" fillId="0" borderId="10" xfId="0" applyNumberFormat="1" applyBorder="1"/>
    <xf numFmtId="0" fontId="0" fillId="0" borderId="6" xfId="0" applyNumberFormat="1" applyBorder="1"/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left" indent="1"/>
    </xf>
    <xf numFmtId="0" fontId="3" fillId="8" borderId="8" xfId="0" applyFont="1" applyFill="1" applyBorder="1"/>
    <xf numFmtId="0" fontId="0" fillId="12" borderId="7" xfId="0" applyNumberFormat="1" applyFill="1" applyBorder="1"/>
    <xf numFmtId="0" fontId="0" fillId="12" borderId="8" xfId="0" applyFill="1" applyBorder="1" applyAlignment="1">
      <alignment horizontal="left"/>
    </xf>
    <xf numFmtId="0" fontId="9" fillId="12" borderId="13" xfId="0" applyNumberFormat="1" applyFont="1" applyFill="1" applyBorder="1"/>
    <xf numFmtId="0" fontId="9" fillId="12" borderId="7" xfId="0" applyNumberFormat="1" applyFont="1" applyFill="1" applyBorder="1"/>
    <xf numFmtId="0" fontId="9" fillId="12" borderId="8" xfId="0" applyFont="1" applyFill="1" applyBorder="1" applyAlignment="1">
      <alignment horizontal="left"/>
    </xf>
    <xf numFmtId="0" fontId="0" fillId="0" borderId="16" xfId="0" applyBorder="1" applyAlignment="1">
      <alignment horizontal="left" indent="1"/>
    </xf>
    <xf numFmtId="0" fontId="0" fillId="0" borderId="17" xfId="0" applyBorder="1" applyAlignment="1">
      <alignment horizontal="left" indent="1"/>
    </xf>
    <xf numFmtId="0" fontId="0" fillId="0" borderId="0" xfId="0" quotePrefix="1"/>
    <xf numFmtId="0" fontId="0" fillId="0" borderId="0" xfId="0" applyFill="1"/>
    <xf numFmtId="49" fontId="0" fillId="0" borderId="0" xfId="0" applyNumberForma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49" fontId="0" fillId="0" borderId="0" xfId="0" applyNumberFormat="1" applyFill="1" applyBorder="1" applyAlignment="1">
      <alignment horizontal="left"/>
    </xf>
    <xf numFmtId="14" fontId="0" fillId="0" borderId="0" xfId="0" quotePrefix="1" applyNumberFormat="1" applyFill="1" applyBorder="1"/>
    <xf numFmtId="49" fontId="0" fillId="0" borderId="0" xfId="0" quotePrefix="1" applyNumberFormat="1" applyFill="1" applyAlignment="1">
      <alignment horizontal="left"/>
    </xf>
    <xf numFmtId="0" fontId="0" fillId="0" borderId="0" xfId="0" quotePrefix="1" applyFill="1" applyAlignment="1">
      <alignment horizontal="left"/>
    </xf>
    <xf numFmtId="0" fontId="0" fillId="0" borderId="0" xfId="0" quotePrefix="1" applyFill="1" applyBorder="1" applyAlignment="1">
      <alignment horizontal="left"/>
    </xf>
    <xf numFmtId="0" fontId="0" fillId="0" borderId="0" xfId="0" applyNumberFormat="1" applyFill="1" applyAlignment="1">
      <alignment horizontal="left"/>
    </xf>
    <xf numFmtId="0" fontId="8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Alignment="1"/>
    <xf numFmtId="0" fontId="3" fillId="0" borderId="0" xfId="0" applyFont="1" applyFill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6" fillId="8" borderId="0" xfId="0" applyFont="1" applyFill="1" applyAlignment="1">
      <alignment horizontal="center" vertical="center"/>
    </xf>
  </cellXfs>
  <cellStyles count="1">
    <cellStyle name="Normal" xfId="0" builtinId="0"/>
  </cellStyles>
  <dxfs count="105">
    <dxf>
      <fill>
        <patternFill patternType="solid">
          <bgColor rgb="FF78B3E8"/>
        </patternFill>
      </fill>
    </dxf>
    <dxf>
      <fill>
        <patternFill patternType="solid">
          <bgColor rgb="FF78B3E8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2279CA"/>
        </patternFill>
      </fill>
    </dxf>
    <dxf>
      <fill>
        <patternFill patternType="solid">
          <bgColor rgb="FF2279CA"/>
        </patternFill>
      </fill>
    </dxf>
    <dxf>
      <fill>
        <patternFill patternType="solid">
          <bgColor rgb="FF2279CA"/>
        </patternFill>
      </fill>
    </dxf>
    <dxf>
      <fill>
        <patternFill patternType="solid">
          <bgColor rgb="FF2279CA"/>
        </patternFill>
      </fill>
    </dxf>
    <dxf>
      <fill>
        <patternFill patternType="solid">
          <bgColor rgb="FF2279CA"/>
        </patternFill>
      </fill>
    </dxf>
    <dxf>
      <fill>
        <patternFill patternType="solid">
          <bgColor rgb="FF2279CA"/>
        </patternFill>
      </fill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ont>
        <color auto="1"/>
      </font>
    </dxf>
    <dxf>
      <font>
        <color auto="1"/>
      </font>
    </dxf>
    <dxf>
      <fill>
        <patternFill>
          <bgColor rgb="FF78B3E8"/>
        </patternFill>
      </fill>
    </dxf>
    <dxf>
      <fill>
        <patternFill>
          <bgColor rgb="FF78B3E8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rgb="FF2279CA"/>
        </patternFill>
      </fill>
    </dxf>
    <dxf>
      <fill>
        <patternFill patternType="solid">
          <bgColor rgb="FF2279CA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2279CA"/>
        </patternFill>
      </fill>
    </dxf>
    <dxf>
      <fill>
        <patternFill patternType="solid">
          <bgColor rgb="FF2279CA"/>
        </patternFill>
      </fill>
    </dxf>
    <dxf>
      <fill>
        <patternFill patternType="solid">
          <bgColor rgb="FF2279CA"/>
        </patternFill>
      </fill>
    </dxf>
    <dxf>
      <fill>
        <patternFill patternType="solid">
          <bgColor rgb="FF2279CA"/>
        </patternFill>
      </fill>
    </dxf>
    <dxf>
      <fill>
        <patternFill patternType="solid">
          <bgColor rgb="FF2279CA"/>
        </patternFill>
      </fill>
    </dxf>
    <dxf>
      <fill>
        <patternFill patternType="solid">
          <bgColor rgb="FF2279CA"/>
        </patternFill>
      </fill>
    </dxf>
    <dxf>
      <fill>
        <patternFill>
          <bgColor rgb="FF2279CA"/>
        </patternFill>
      </fill>
    </dxf>
    <dxf>
      <fill>
        <patternFill>
          <bgColor rgb="FF2279CA"/>
        </patternFill>
      </fill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ill>
        <patternFill patternType="solid">
          <bgColor rgb="FF78B3E8"/>
        </patternFill>
      </fill>
    </dxf>
    <dxf>
      <fill>
        <patternFill patternType="solid">
          <bgColor rgb="FF78B3E8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rgb="FF1C65A8"/>
        </patternFill>
      </fill>
    </dxf>
    <dxf>
      <fill>
        <patternFill patternType="solid">
          <bgColor rgb="FF1C65A8"/>
        </patternFill>
      </fill>
    </dxf>
    <dxf>
      <fill>
        <patternFill>
          <bgColor rgb="FF2279CA"/>
        </patternFill>
      </fill>
    </dxf>
    <dxf>
      <fill>
        <patternFill>
          <bgColor rgb="FF2279CA"/>
        </patternFill>
      </fill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ill>
        <patternFill patternType="solid">
          <bgColor rgb="FF78B3E8"/>
        </patternFill>
      </fill>
    </dxf>
    <dxf>
      <fill>
        <patternFill patternType="solid">
          <bgColor rgb="FF78B3E8"/>
        </patternFill>
      </fill>
    </dxf>
    <dxf>
      <fill>
        <patternFill patternType="solid">
          <bgColor rgb="FF1C65A8"/>
        </patternFill>
      </fill>
    </dxf>
    <dxf>
      <fill>
        <patternFill patternType="solid">
          <bgColor rgb="FF1C65A8"/>
        </patternFill>
      </fill>
    </dxf>
    <dxf>
      <font>
        <color theme="0"/>
      </font>
    </dxf>
    <dxf>
      <font>
        <color theme="0"/>
      </font>
    </dxf>
    <dxf>
      <fill>
        <patternFill>
          <bgColor rgb="FF2279CA"/>
        </patternFill>
      </fill>
    </dxf>
    <dxf>
      <fill>
        <patternFill>
          <bgColor rgb="FF2279CA"/>
        </patternFill>
      </fill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ill>
        <patternFill patternType="solid">
          <bgColor rgb="FF78B3E8"/>
        </patternFill>
      </fill>
    </dxf>
    <dxf>
      <fill>
        <patternFill patternType="solid">
          <bgColor rgb="FF78B3E8"/>
        </patternFill>
      </fill>
    </dxf>
    <dxf>
      <fill>
        <patternFill patternType="solid">
          <bgColor rgb="FF1C65A8"/>
        </patternFill>
      </fill>
    </dxf>
    <dxf>
      <fill>
        <patternFill patternType="solid">
          <bgColor rgb="FF1C65A8"/>
        </patternFill>
      </fill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2279CA"/>
      <color rgb="FF78B3E8"/>
      <color rgb="FF1C65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Nombre de nouvelles lignes vs</a:t>
            </a:r>
            <a:r>
              <a:rPr lang="en-CA" baseline="0"/>
              <a:t> Nombre de lignes non rapporchées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'Reconciliation Report'!$H$10</c:f>
              <c:strCache>
                <c:ptCount val="1"/>
                <c:pt idx="0">
                  <c:v>Total Entries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'Reconciliation Report'!$J$7:$V$7</c:f>
              <c:strCache>
                <c:ptCount val="13"/>
                <c:pt idx="0">
                  <c:v>2019-05</c:v>
                </c:pt>
                <c:pt idx="1">
                  <c:v>2019-06</c:v>
                </c:pt>
                <c:pt idx="2">
                  <c:v>2019-07</c:v>
                </c:pt>
                <c:pt idx="3">
                  <c:v>2019-08</c:v>
                </c:pt>
                <c:pt idx="4">
                  <c:v>2019-09</c:v>
                </c:pt>
                <c:pt idx="5">
                  <c:v>2019-10</c:v>
                </c:pt>
                <c:pt idx="6">
                  <c:v>2019-11</c:v>
                </c:pt>
                <c:pt idx="7">
                  <c:v>2019-12</c:v>
                </c:pt>
                <c:pt idx="8">
                  <c:v>2020-01</c:v>
                </c:pt>
                <c:pt idx="9">
                  <c:v>2020-02</c:v>
                </c:pt>
                <c:pt idx="10">
                  <c:v>2020-03</c:v>
                </c:pt>
                <c:pt idx="11">
                  <c:v>2020-04</c:v>
                </c:pt>
                <c:pt idx="12">
                  <c:v>2020-05</c:v>
                </c:pt>
              </c:strCache>
            </c:strRef>
          </c:cat>
          <c:val>
            <c:numRef>
              <c:f>'Reconciliation Report'!$J$10:$V$10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128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12</c:v>
                </c:pt>
                <c:pt idx="7">
                  <c:v>12</c:v>
                </c:pt>
                <c:pt idx="8">
                  <c:v>6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E0-41F7-91EB-CA87EC25C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2204879"/>
        <c:axId val="232205711"/>
      </c:barChart>
      <c:lineChart>
        <c:grouping val="standard"/>
        <c:varyColors val="0"/>
        <c:ser>
          <c:idx val="1"/>
          <c:order val="1"/>
          <c:tx>
            <c:strRef>
              <c:f>'Reconciliation Report'!$H$26</c:f>
              <c:strCache>
                <c:ptCount val="1"/>
                <c:pt idx="0">
                  <c:v>Total Not Reconciled (Volume)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'Reconciliation Report'!$J$7:$V$7</c:f>
              <c:strCache>
                <c:ptCount val="13"/>
                <c:pt idx="0">
                  <c:v>2019-05</c:v>
                </c:pt>
                <c:pt idx="1">
                  <c:v>2019-06</c:v>
                </c:pt>
                <c:pt idx="2">
                  <c:v>2019-07</c:v>
                </c:pt>
                <c:pt idx="3">
                  <c:v>2019-08</c:v>
                </c:pt>
                <c:pt idx="4">
                  <c:v>2019-09</c:v>
                </c:pt>
                <c:pt idx="5">
                  <c:v>2019-10</c:v>
                </c:pt>
                <c:pt idx="6">
                  <c:v>2019-11</c:v>
                </c:pt>
                <c:pt idx="7">
                  <c:v>2019-12</c:v>
                </c:pt>
                <c:pt idx="8">
                  <c:v>2020-01</c:v>
                </c:pt>
                <c:pt idx="9">
                  <c:v>2020-02</c:v>
                </c:pt>
                <c:pt idx="10">
                  <c:v>2020-03</c:v>
                </c:pt>
                <c:pt idx="11">
                  <c:v>2020-04</c:v>
                </c:pt>
                <c:pt idx="12">
                  <c:v>2020-05</c:v>
                </c:pt>
              </c:strCache>
            </c:strRef>
          </c:cat>
          <c:val>
            <c:numRef>
              <c:f>'Reconciliation Report'!$J$26:$V$26</c:f>
              <c:numCache>
                <c:formatCode>General</c:formatCode>
                <c:ptCount val="13"/>
                <c:pt idx="0">
                  <c:v>5</c:v>
                </c:pt>
                <c:pt idx="1">
                  <c:v>5</c:v>
                </c:pt>
                <c:pt idx="2">
                  <c:v>133</c:v>
                </c:pt>
                <c:pt idx="3">
                  <c:v>139</c:v>
                </c:pt>
                <c:pt idx="4">
                  <c:v>145</c:v>
                </c:pt>
                <c:pt idx="5">
                  <c:v>151</c:v>
                </c:pt>
                <c:pt idx="6">
                  <c:v>163</c:v>
                </c:pt>
                <c:pt idx="7">
                  <c:v>175</c:v>
                </c:pt>
                <c:pt idx="8">
                  <c:v>181</c:v>
                </c:pt>
                <c:pt idx="9">
                  <c:v>102</c:v>
                </c:pt>
                <c:pt idx="10">
                  <c:v>104</c:v>
                </c:pt>
                <c:pt idx="11">
                  <c:v>106</c:v>
                </c:pt>
                <c:pt idx="12">
                  <c:v>108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E0-41F7-91EB-CA87EC25C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204879"/>
        <c:axId val="232205711"/>
      </c:lineChart>
      <c:catAx>
        <c:axId val="232204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205711"/>
        <c:crosses val="autoZero"/>
        <c:auto val="1"/>
        <c:lblAlgn val="ctr"/>
        <c:lblOffset val="100"/>
        <c:noMultiLvlLbl val="0"/>
      </c:catAx>
      <c:valAx>
        <c:axId val="232205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204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[V7 ENG - Cash Flow Reconciliation Report.xlsx]Last Month!PivotTable2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Entries Not Reconciled by Account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4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5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6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7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8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9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'Last Month'!$C$5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03BA-44B5-B222-D6F54C76F92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03BA-44B5-B222-D6F54C76F92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03BA-44B5-B222-D6F54C76F92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03BA-44B5-B222-D6F54C76F92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03BA-44B5-B222-D6F54C76F92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03BA-44B5-B222-D6F54C76F92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03BA-44B5-B222-D6F54C76F92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03BA-44B5-B222-D6F54C76F92E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03BA-44B5-B222-D6F54C76F92E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03BA-44B5-B222-D6F54C76F92E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03BA-44B5-B222-D6F54C76F92E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03BA-44B5-B222-D6F54C76F92E}"/>
              </c:ext>
            </c:extLst>
          </c:dPt>
          <c:cat>
            <c:strRef>
              <c:f>'Last Month'!$B$6:$B$18</c:f>
              <c:strCache>
                <c:ptCount val="12"/>
                <c:pt idx="0">
                  <c:v>BNP01</c:v>
                </c:pt>
                <c:pt idx="1">
                  <c:v>BNPINVEST</c:v>
                </c:pt>
                <c:pt idx="2">
                  <c:v>BNPMAIN</c:v>
                </c:pt>
                <c:pt idx="3">
                  <c:v>HSBUSD</c:v>
                </c:pt>
                <c:pt idx="4">
                  <c:v>ICOMP2COMPEUR1</c:v>
                </c:pt>
                <c:pt idx="5">
                  <c:v>ICOMPCOMP2EUR1</c:v>
                </c:pt>
                <c:pt idx="6">
                  <c:v>LCLMAIN</c:v>
                </c:pt>
                <c:pt idx="7">
                  <c:v>SG01</c:v>
                </c:pt>
                <c:pt idx="8">
                  <c:v>SG02</c:v>
                </c:pt>
                <c:pt idx="9">
                  <c:v>SGDEMO</c:v>
                </c:pt>
                <c:pt idx="10">
                  <c:v>SGMAIN</c:v>
                </c:pt>
                <c:pt idx="11">
                  <c:v>SGRAPPRO</c:v>
                </c:pt>
              </c:strCache>
            </c:strRef>
          </c:cat>
          <c:val>
            <c:numRef>
              <c:f>'Last Month'!$C$6:$C$18</c:f>
              <c:numCache>
                <c:formatCode>General</c:formatCode>
                <c:ptCount val="12"/>
                <c:pt idx="0">
                  <c:v>1</c:v>
                </c:pt>
                <c:pt idx="1">
                  <c:v>17</c:v>
                </c:pt>
                <c:pt idx="2">
                  <c:v>24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13</c:v>
                </c:pt>
                <c:pt idx="8">
                  <c:v>3</c:v>
                </c:pt>
                <c:pt idx="9">
                  <c:v>13</c:v>
                </c:pt>
                <c:pt idx="10">
                  <c:v>30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53-4338-A6E1-A17D0781B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[V7 ENG - Cash Flow Reconciliation Report.xlsx]Last Month!PivotTable3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Bank</a:t>
            </a:r>
            <a:r>
              <a:rPr lang="en-US" baseline="0"/>
              <a:t> Entries Not Reconciled by Categories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4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5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6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'Last Month'!$C$22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42C-4EAC-A142-4413BACBBBC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C42C-4EAC-A142-4413BACBBBC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C42C-4EAC-A142-4413BACBBBC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C42C-4EAC-A142-4413BACBBBC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C42C-4EAC-A142-4413BACBBBC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C42C-4EAC-A142-4413BACBBBC4}"/>
              </c:ext>
            </c:extLst>
          </c:dPt>
          <c:cat>
            <c:strRef>
              <c:f>'Last Month'!$B$23:$B$29</c:f>
              <c:strCache>
                <c:ptCount val="6"/>
                <c:pt idx="0">
                  <c:v>6 - Others</c:v>
                </c:pt>
                <c:pt idx="1">
                  <c:v>4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</c:strCache>
            </c:strRef>
          </c:cat>
          <c:val>
            <c:numRef>
              <c:f>'Last Month'!$C$23:$C$29</c:f>
              <c:numCache>
                <c:formatCode>General</c:formatCode>
                <c:ptCount val="6"/>
                <c:pt idx="0">
                  <c:v>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BB-4EE3-BFF1-67B4282254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[V7 ENG - Cash Flow Reconciliation Report.xlsx]Last Month!PivotTable4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Cash Flow Entries Not Reconciled by Categories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4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5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6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'Last Month'!$C$38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3DB-4C4F-8014-515A3631B53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3DB-4C4F-8014-515A3631B53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3DB-4C4F-8014-515A3631B53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3DB-4C4F-8014-515A3631B53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3DB-4C4F-8014-515A3631B53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43DB-4C4F-8014-515A3631B53D}"/>
              </c:ext>
            </c:extLst>
          </c:dPt>
          <c:cat>
            <c:strRef>
              <c:f>'Last Month'!$B$39:$B$45</c:f>
              <c:strCache>
                <c:ptCount val="6"/>
                <c:pt idx="0">
                  <c:v>6 - Others</c:v>
                </c:pt>
                <c:pt idx="1">
                  <c:v>4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</c:strCache>
            </c:strRef>
          </c:cat>
          <c:val>
            <c:numRef>
              <c:f>'Last Month'!$C$39:$C$45</c:f>
              <c:numCache>
                <c:formatCode>General</c:formatCode>
                <c:ptCount val="6"/>
                <c:pt idx="0">
                  <c:v>140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D5-43BB-A283-734D1BF68F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0</xdr:row>
      <xdr:rowOff>114300</xdr:rowOff>
    </xdr:from>
    <xdr:to>
      <xdr:col>4</xdr:col>
      <xdr:colOff>580721</xdr:colOff>
      <xdr:row>2</xdr:row>
      <xdr:rowOff>85681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4FC7107-9449-4EF6-8FAE-B89970051E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050" y="114300"/>
          <a:ext cx="2428571" cy="352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45</xdr:row>
      <xdr:rowOff>109537</xdr:rowOff>
    </xdr:from>
    <xdr:to>
      <xdr:col>23</xdr:col>
      <xdr:colOff>9526</xdr:colOff>
      <xdr:row>59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278D7B-245D-4C33-ABEF-BDE5C0FB96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19050</xdr:colOff>
      <xdr:row>0</xdr:row>
      <xdr:rowOff>114300</xdr:rowOff>
    </xdr:from>
    <xdr:to>
      <xdr:col>9</xdr:col>
      <xdr:colOff>390221</xdr:colOff>
      <xdr:row>2</xdr:row>
      <xdr:rowOff>85681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8DB1E52-E12E-46C5-B412-FA11363AE9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0050" y="114300"/>
          <a:ext cx="2428571" cy="3523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4</xdr:row>
      <xdr:rowOff>4762</xdr:rowOff>
    </xdr:from>
    <xdr:to>
      <xdr:col>10</xdr:col>
      <xdr:colOff>495300</xdr:colOff>
      <xdr:row>18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AEAAF4-C250-4060-8BD2-EDA47A2560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200025</xdr:colOff>
      <xdr:row>20</xdr:row>
      <xdr:rowOff>185737</xdr:rowOff>
    </xdr:from>
    <xdr:to>
      <xdr:col>10</xdr:col>
      <xdr:colOff>504825</xdr:colOff>
      <xdr:row>35</xdr:row>
      <xdr:rowOff>71437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A2D4327-8C7B-4CDC-B3F9-C250940A1A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219075</xdr:colOff>
      <xdr:row>36</xdr:row>
      <xdr:rowOff>185737</xdr:rowOff>
    </xdr:from>
    <xdr:to>
      <xdr:col>10</xdr:col>
      <xdr:colOff>523875</xdr:colOff>
      <xdr:row>51</xdr:row>
      <xdr:rowOff>71437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4307F10-3960-4A44-B916-FC7B20EDEE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123825</xdr:colOff>
      <xdr:row>0</xdr:row>
      <xdr:rowOff>114300</xdr:rowOff>
    </xdr:from>
    <xdr:to>
      <xdr:col>3</xdr:col>
      <xdr:colOff>571196</xdr:colOff>
      <xdr:row>2</xdr:row>
      <xdr:rowOff>85681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4303678-F85E-4422-AD3C-2DC5BAB766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00050" y="114300"/>
          <a:ext cx="2428571" cy="3523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</xdr:colOff>
      <xdr:row>0</xdr:row>
      <xdr:rowOff>114300</xdr:rowOff>
    </xdr:from>
    <xdr:to>
      <xdr:col>4</xdr:col>
      <xdr:colOff>161621</xdr:colOff>
      <xdr:row>2</xdr:row>
      <xdr:rowOff>85681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FE6724A-9F6A-4DF6-A462-D1FE7848F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050" y="114300"/>
          <a:ext cx="2428571" cy="3523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</xdr:colOff>
      <xdr:row>0</xdr:row>
      <xdr:rowOff>114300</xdr:rowOff>
    </xdr:from>
    <xdr:to>
      <xdr:col>4</xdr:col>
      <xdr:colOff>533096</xdr:colOff>
      <xdr:row>2</xdr:row>
      <xdr:rowOff>85681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9534646-A21D-4BE3-AF4C-CF1AD1E1C1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050" y="114300"/>
          <a:ext cx="2428571" cy="35238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Nectari/Nectari%20Add-in%20for%20Excel/Nectari%20Add-in%20for%20Excel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definedNames>
      <definedName name="NecAccess"/>
    </definedNames>
    <sheetDataSet>
      <sheetData sheetId="0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ckson Yan" refreshedDate="44208.604482523151" missingItemsLimit="0" createdVersion="3" refreshedVersion="6" minRefreshableVersion="3" recordCount="108" xr:uid="{BD1DDF5F-4611-4726-B480-3E6CE7C6EF23}">
  <cacheSource type="external" connectionId="4"/>
  <cacheFields count="3">
    <cacheField name="Bank Code" numFmtId="0">
      <sharedItems count="5">
        <s v="SG"/>
        <s v="BNP-FR"/>
        <s v=""/>
        <s v="LCL"/>
        <s v="HSB"/>
      </sharedItems>
    </cacheField>
    <cacheField name="Account Code" numFmtId="0">
      <sharedItems count="12">
        <s v="SGDEMO"/>
        <s v="BNP01"/>
        <s v="BNPMAIN"/>
        <s v="SG01"/>
        <s v="SG02"/>
        <s v="SGMAIN"/>
        <s v="ICOMPCOMP2EUR1"/>
        <s v="ICOMP2COMPEUR1"/>
        <s v="BNPINVEST"/>
        <s v="LCLMAIN"/>
        <s v="HSBUSD"/>
        <s v="SGRAPPRO"/>
      </sharedItems>
    </cacheField>
    <cacheField name="Creation Date" numFmtId="0">
      <sharedItems containsSemiMixedTypes="0" containsNonDate="0" containsDate="1" containsString="0" minDate="2019-07-07T15:14:40" maxDate="2020-01-23T23:34:50" count="27">
        <d v="2019-07-08T09:02:38"/>
        <d v="2019-12-05T11:31:57"/>
        <d v="2020-01-23T23:34:50"/>
        <d v="2019-07-07T15:14:40"/>
        <d v="2019-07-10T21:18:53"/>
        <d v="2019-07-10T21:20:42"/>
        <d v="2019-07-10T21:21:54"/>
        <d v="2019-07-10T21:24:44"/>
        <d v="2019-07-10T21:27:56"/>
        <d v="2019-07-12T13:12:28"/>
        <d v="2019-11-14T13:26:46"/>
        <d v="2019-11-29T11:54:54"/>
        <d v="2019-11-29T11:54:55"/>
        <d v="2019-11-29T11:57:18"/>
        <d v="2019-11-29T15:55:47"/>
        <d v="2019-11-29T16:58:18"/>
        <d v="2019-12-17T16:22:18"/>
        <d v="2019-12-17T17:48:36"/>
        <d v="2019-12-17T17:49:27"/>
        <d v="2020-01-20T14:14:12"/>
        <d v="2020-01-22T10:02:51"/>
        <d v="2020-01-22T10:09:39"/>
        <d v="2020-01-22T10:12:33"/>
        <d v="2020-01-22T10:14:32"/>
        <d v="2020-01-23T15:09:56"/>
        <d v="2020-01-23T15:19:43"/>
        <d v="2020-01-23T15:19:4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ckson Yan" refreshedDate="44208.606742824071" createdVersion="6" refreshedVersion="6" minRefreshableVersion="3" recordCount="6" xr:uid="{5DE6C1B2-BCE3-4BC3-8E65-525301D0D46E}">
  <cacheSource type="worksheet">
    <worksheetSource ref="AA12:AC18" sheet="Reconciliation Report"/>
  </cacheSource>
  <cacheFields count="3">
    <cacheField name="Category" numFmtId="49">
      <sharedItems containsMixedTypes="1" containsNumber="1" containsInteger="1" minValue="1" maxValue="5" count="6">
        <n v="1"/>
        <n v="2"/>
        <n v="3"/>
        <n v="4"/>
        <n v="5"/>
        <s v="6 - Others"/>
      </sharedItems>
    </cacheField>
    <cacheField name="BNK" numFmtId="0">
      <sharedItems containsSemiMixedTypes="0" containsString="0" containsNumber="1" containsInteger="1" minValue="0" maxValue="9"/>
    </cacheField>
    <cacheField name="CF" numFmtId="0">
      <sharedItems containsSemiMixedTypes="0" containsString="0" containsNumber="1" containsInteger="1" minValue="0" maxValue="1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ckson Yan" refreshedDate="44237.611942361109" missingItemsLimit="0" createdVersion="3" refreshedVersion="6" minRefreshableVersion="3" recordCount="2" xr:uid="{7FFE8F32-554E-4D8B-A6B3-E552337A19CB}">
  <cacheSource type="external" connectionId="5"/>
  <cacheFields count="4">
    <cacheField name="Type Code" numFmtId="0">
      <sharedItems count="1">
        <s v=""/>
      </sharedItems>
    </cacheField>
    <cacheField name="Rule Code" numFmtId="0">
      <sharedItems count="1">
        <s v=""/>
      </sharedItems>
    </cacheField>
    <cacheField name="Reconciliation YYYY-MM (Excel)" numFmtId="0">
      <sharedItems count="1">
        <s v=""/>
      </sharedItems>
    </cacheField>
    <cacheField name="Entry Count" numFmtId="0">
      <sharedItems containsSemiMixedTypes="0" containsString="0" containsNumber="1" containsInteger="1" minValue="0" maxValue="0" count="1">
        <n v="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ckson Yan" refreshedDate="44237.613633680558" missingItemsLimit="0" createdVersion="3" refreshedVersion="6" minRefreshableVersion="3" recordCount="81" xr:uid="{7CFB7B1D-28D3-4B4B-A6BE-B5D7DCEF360D}">
  <cacheSource type="external" connectionId="3"/>
  <cacheFields count="4">
    <cacheField name="Type Code" numFmtId="0">
      <sharedItems count="15">
        <s v="ADJT"/>
        <s v="CHQE"/>
        <s v="FEE"/>
        <s v="VIRR"/>
        <s v="BBR2"/>
        <s v="VIRE"/>
        <s v="DTBA"/>
        <s v="BABR"/>
        <s v="EFF1"/>
        <s v="BABD"/>
        <s v="18"/>
        <s v="CARD"/>
        <s v="34"/>
        <s v="PREL"/>
        <s v="COMD"/>
      </sharedItems>
    </cacheField>
    <cacheField name="Rule Code" numFmtId="0">
      <sharedItems count="8">
        <s v="01-CHQE"/>
        <s v="05.45.18-VIRR"/>
        <s v="06-VIRE"/>
        <s v="13-BABR"/>
        <s v="14-BABD"/>
        <s v="28-CARD"/>
        <s v="44-VIRE+"/>
        <s v="62.64.65.66-COMD"/>
      </sharedItems>
    </cacheField>
    <cacheField name="Reconciliation YYYY-MM (Excel)" numFmtId="0">
      <sharedItems count="1">
        <s v="2020-02"/>
      </sharedItems>
    </cacheField>
    <cacheField name="Entry Count" numFmtId="0">
      <sharedItems containsSemiMixedTypes="0" containsString="0" containsNumber="1" containsInteger="1" minValue="1" maxValue="1" count="1"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8">
  <r>
    <x v="0"/>
    <x v="0"/>
    <x v="0"/>
  </r>
  <r>
    <x v="0"/>
    <x v="0"/>
    <x v="0"/>
  </r>
  <r>
    <x v="0"/>
    <x v="0"/>
    <x v="0"/>
  </r>
  <r>
    <x v="1"/>
    <x v="1"/>
    <x v="1"/>
  </r>
  <r>
    <x v="1"/>
    <x v="2"/>
    <x v="2"/>
  </r>
  <r>
    <x v="1"/>
    <x v="2"/>
    <x v="2"/>
  </r>
  <r>
    <x v="1"/>
    <x v="2"/>
    <x v="2"/>
  </r>
  <r>
    <x v="1"/>
    <x v="2"/>
    <x v="2"/>
  </r>
  <r>
    <x v="1"/>
    <x v="2"/>
    <x v="2"/>
  </r>
  <r>
    <x v="0"/>
    <x v="0"/>
    <x v="3"/>
  </r>
  <r>
    <x v="0"/>
    <x v="0"/>
    <x v="3"/>
  </r>
  <r>
    <x v="0"/>
    <x v="0"/>
    <x v="3"/>
  </r>
  <r>
    <x v="0"/>
    <x v="0"/>
    <x v="3"/>
  </r>
  <r>
    <x v="0"/>
    <x v="0"/>
    <x v="3"/>
  </r>
  <r>
    <x v="0"/>
    <x v="3"/>
    <x v="4"/>
  </r>
  <r>
    <x v="0"/>
    <x v="3"/>
    <x v="4"/>
  </r>
  <r>
    <x v="0"/>
    <x v="3"/>
    <x v="4"/>
  </r>
  <r>
    <x v="0"/>
    <x v="3"/>
    <x v="4"/>
  </r>
  <r>
    <x v="0"/>
    <x v="3"/>
    <x v="4"/>
  </r>
  <r>
    <x v="0"/>
    <x v="3"/>
    <x v="4"/>
  </r>
  <r>
    <x v="0"/>
    <x v="4"/>
    <x v="5"/>
  </r>
  <r>
    <x v="0"/>
    <x v="4"/>
    <x v="6"/>
  </r>
  <r>
    <x v="0"/>
    <x v="3"/>
    <x v="7"/>
  </r>
  <r>
    <x v="0"/>
    <x v="3"/>
    <x v="7"/>
  </r>
  <r>
    <x v="0"/>
    <x v="3"/>
    <x v="7"/>
  </r>
  <r>
    <x v="0"/>
    <x v="3"/>
    <x v="7"/>
  </r>
  <r>
    <x v="0"/>
    <x v="3"/>
    <x v="7"/>
  </r>
  <r>
    <x v="0"/>
    <x v="3"/>
    <x v="7"/>
  </r>
  <r>
    <x v="0"/>
    <x v="3"/>
    <x v="7"/>
  </r>
  <r>
    <x v="0"/>
    <x v="0"/>
    <x v="8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0"/>
    <x v="5"/>
    <x v="9"/>
  </r>
  <r>
    <x v="2"/>
    <x v="6"/>
    <x v="10"/>
  </r>
  <r>
    <x v="2"/>
    <x v="7"/>
    <x v="10"/>
  </r>
  <r>
    <x v="1"/>
    <x v="8"/>
    <x v="11"/>
  </r>
  <r>
    <x v="1"/>
    <x v="8"/>
    <x v="12"/>
  </r>
  <r>
    <x v="1"/>
    <x v="8"/>
    <x v="12"/>
  </r>
  <r>
    <x v="1"/>
    <x v="8"/>
    <x v="12"/>
  </r>
  <r>
    <x v="1"/>
    <x v="8"/>
    <x v="12"/>
  </r>
  <r>
    <x v="1"/>
    <x v="8"/>
    <x v="12"/>
  </r>
  <r>
    <x v="1"/>
    <x v="8"/>
    <x v="12"/>
  </r>
  <r>
    <x v="1"/>
    <x v="8"/>
    <x v="13"/>
  </r>
  <r>
    <x v="1"/>
    <x v="8"/>
    <x v="13"/>
  </r>
  <r>
    <x v="1"/>
    <x v="8"/>
    <x v="13"/>
  </r>
  <r>
    <x v="1"/>
    <x v="8"/>
    <x v="13"/>
  </r>
  <r>
    <x v="1"/>
    <x v="8"/>
    <x v="13"/>
  </r>
  <r>
    <x v="1"/>
    <x v="8"/>
    <x v="13"/>
  </r>
  <r>
    <x v="1"/>
    <x v="8"/>
    <x v="13"/>
  </r>
  <r>
    <x v="3"/>
    <x v="9"/>
    <x v="14"/>
  </r>
  <r>
    <x v="4"/>
    <x v="10"/>
    <x v="15"/>
  </r>
  <r>
    <x v="1"/>
    <x v="8"/>
    <x v="16"/>
  </r>
  <r>
    <x v="1"/>
    <x v="8"/>
    <x v="16"/>
  </r>
  <r>
    <x v="1"/>
    <x v="8"/>
    <x v="16"/>
  </r>
  <r>
    <x v="0"/>
    <x v="0"/>
    <x v="17"/>
  </r>
  <r>
    <x v="0"/>
    <x v="11"/>
    <x v="18"/>
  </r>
  <r>
    <x v="0"/>
    <x v="0"/>
    <x v="19"/>
  </r>
  <r>
    <x v="0"/>
    <x v="4"/>
    <x v="19"/>
  </r>
  <r>
    <x v="0"/>
    <x v="0"/>
    <x v="20"/>
  </r>
  <r>
    <x v="0"/>
    <x v="0"/>
    <x v="21"/>
  </r>
  <r>
    <x v="3"/>
    <x v="9"/>
    <x v="22"/>
  </r>
  <r>
    <x v="0"/>
    <x v="11"/>
    <x v="23"/>
  </r>
  <r>
    <x v="1"/>
    <x v="2"/>
    <x v="24"/>
  </r>
  <r>
    <x v="1"/>
    <x v="2"/>
    <x v="25"/>
  </r>
  <r>
    <x v="1"/>
    <x v="2"/>
    <x v="25"/>
  </r>
  <r>
    <x v="1"/>
    <x v="2"/>
    <x v="25"/>
  </r>
  <r>
    <x v="1"/>
    <x v="2"/>
    <x v="25"/>
  </r>
  <r>
    <x v="1"/>
    <x v="2"/>
    <x v="25"/>
  </r>
  <r>
    <x v="1"/>
    <x v="2"/>
    <x v="25"/>
  </r>
  <r>
    <x v="1"/>
    <x v="2"/>
    <x v="25"/>
  </r>
  <r>
    <x v="1"/>
    <x v="2"/>
    <x v="25"/>
  </r>
  <r>
    <x v="1"/>
    <x v="2"/>
    <x v="26"/>
  </r>
  <r>
    <x v="1"/>
    <x v="2"/>
    <x v="26"/>
  </r>
  <r>
    <x v="1"/>
    <x v="2"/>
    <x v="26"/>
  </r>
  <r>
    <x v="1"/>
    <x v="2"/>
    <x v="26"/>
  </r>
  <r>
    <x v="1"/>
    <x v="2"/>
    <x v="26"/>
  </r>
  <r>
    <x v="1"/>
    <x v="2"/>
    <x v="26"/>
  </r>
  <r>
    <x v="1"/>
    <x v="2"/>
    <x v="26"/>
  </r>
  <r>
    <x v="1"/>
    <x v="2"/>
    <x v="26"/>
  </r>
  <r>
    <x v="1"/>
    <x v="2"/>
    <x v="26"/>
  </r>
  <r>
    <x v="1"/>
    <x v="2"/>
    <x v="2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x v="0"/>
    <n v="0"/>
    <n v="0"/>
  </r>
  <r>
    <x v="1"/>
    <n v="0"/>
    <n v="0"/>
  </r>
  <r>
    <x v="2"/>
    <n v="0"/>
    <n v="0"/>
  </r>
  <r>
    <x v="3"/>
    <n v="0"/>
    <n v="0"/>
  </r>
  <r>
    <x v="4"/>
    <n v="0"/>
    <n v="0"/>
  </r>
  <r>
    <x v="5"/>
    <n v="9"/>
    <n v="14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">
  <r>
    <x v="0"/>
    <x v="0"/>
    <x v="0"/>
    <x v="0"/>
  </r>
  <r>
    <x v="0"/>
    <x v="0"/>
    <x v="0"/>
    <x v="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1">
  <r>
    <x v="0"/>
    <x v="0"/>
    <x v="0"/>
    <x v="0"/>
  </r>
  <r>
    <x v="1"/>
    <x v="0"/>
    <x v="0"/>
    <x v="0"/>
  </r>
  <r>
    <x v="0"/>
    <x v="0"/>
    <x v="0"/>
    <x v="0"/>
  </r>
  <r>
    <x v="1"/>
    <x v="0"/>
    <x v="0"/>
    <x v="0"/>
  </r>
  <r>
    <x v="0"/>
    <x v="0"/>
    <x v="0"/>
    <x v="0"/>
  </r>
  <r>
    <x v="1"/>
    <x v="0"/>
    <x v="0"/>
    <x v="0"/>
  </r>
  <r>
    <x v="0"/>
    <x v="0"/>
    <x v="0"/>
    <x v="0"/>
  </r>
  <r>
    <x v="1"/>
    <x v="0"/>
    <x v="0"/>
    <x v="0"/>
  </r>
  <r>
    <x v="2"/>
    <x v="1"/>
    <x v="0"/>
    <x v="0"/>
  </r>
  <r>
    <x v="3"/>
    <x v="1"/>
    <x v="0"/>
    <x v="0"/>
  </r>
  <r>
    <x v="2"/>
    <x v="1"/>
    <x v="0"/>
    <x v="0"/>
  </r>
  <r>
    <x v="3"/>
    <x v="1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4"/>
    <x v="2"/>
    <x v="0"/>
    <x v="0"/>
  </r>
  <r>
    <x v="5"/>
    <x v="2"/>
    <x v="0"/>
    <x v="0"/>
  </r>
  <r>
    <x v="6"/>
    <x v="3"/>
    <x v="0"/>
    <x v="0"/>
  </r>
  <r>
    <x v="7"/>
    <x v="3"/>
    <x v="0"/>
    <x v="0"/>
  </r>
  <r>
    <x v="6"/>
    <x v="3"/>
    <x v="0"/>
    <x v="0"/>
  </r>
  <r>
    <x v="7"/>
    <x v="3"/>
    <x v="0"/>
    <x v="0"/>
  </r>
  <r>
    <x v="6"/>
    <x v="3"/>
    <x v="0"/>
    <x v="0"/>
  </r>
  <r>
    <x v="7"/>
    <x v="3"/>
    <x v="0"/>
    <x v="0"/>
  </r>
  <r>
    <x v="6"/>
    <x v="3"/>
    <x v="0"/>
    <x v="0"/>
  </r>
  <r>
    <x v="7"/>
    <x v="3"/>
    <x v="0"/>
    <x v="0"/>
  </r>
  <r>
    <x v="8"/>
    <x v="4"/>
    <x v="0"/>
    <x v="0"/>
  </r>
  <r>
    <x v="9"/>
    <x v="4"/>
    <x v="0"/>
    <x v="0"/>
  </r>
  <r>
    <x v="8"/>
    <x v="4"/>
    <x v="0"/>
    <x v="0"/>
  </r>
  <r>
    <x v="9"/>
    <x v="4"/>
    <x v="0"/>
    <x v="0"/>
  </r>
  <r>
    <x v="8"/>
    <x v="4"/>
    <x v="0"/>
    <x v="0"/>
  </r>
  <r>
    <x v="9"/>
    <x v="4"/>
    <x v="0"/>
    <x v="0"/>
  </r>
  <r>
    <x v="10"/>
    <x v="5"/>
    <x v="0"/>
    <x v="0"/>
  </r>
  <r>
    <x v="11"/>
    <x v="5"/>
    <x v="0"/>
    <x v="0"/>
  </r>
  <r>
    <x v="10"/>
    <x v="5"/>
    <x v="0"/>
    <x v="0"/>
  </r>
  <r>
    <x v="11"/>
    <x v="5"/>
    <x v="0"/>
    <x v="0"/>
  </r>
  <r>
    <x v="10"/>
    <x v="5"/>
    <x v="0"/>
    <x v="0"/>
  </r>
  <r>
    <x v="11"/>
    <x v="5"/>
    <x v="0"/>
    <x v="0"/>
  </r>
  <r>
    <x v="10"/>
    <x v="5"/>
    <x v="0"/>
    <x v="0"/>
  </r>
  <r>
    <x v="11"/>
    <x v="5"/>
    <x v="0"/>
    <x v="0"/>
  </r>
  <r>
    <x v="10"/>
    <x v="5"/>
    <x v="0"/>
    <x v="0"/>
  </r>
  <r>
    <x v="11"/>
    <x v="5"/>
    <x v="0"/>
    <x v="0"/>
  </r>
  <r>
    <x v="12"/>
    <x v="6"/>
    <x v="0"/>
    <x v="0"/>
  </r>
  <r>
    <x v="5"/>
    <x v="6"/>
    <x v="0"/>
    <x v="0"/>
  </r>
  <r>
    <x v="12"/>
    <x v="6"/>
    <x v="0"/>
    <x v="0"/>
  </r>
  <r>
    <x v="5"/>
    <x v="6"/>
    <x v="0"/>
    <x v="0"/>
  </r>
  <r>
    <x v="5"/>
    <x v="6"/>
    <x v="0"/>
    <x v="0"/>
  </r>
  <r>
    <x v="5"/>
    <x v="6"/>
    <x v="0"/>
    <x v="0"/>
  </r>
  <r>
    <x v="12"/>
    <x v="6"/>
    <x v="0"/>
    <x v="0"/>
  </r>
  <r>
    <x v="5"/>
    <x v="6"/>
    <x v="0"/>
    <x v="0"/>
  </r>
  <r>
    <x v="5"/>
    <x v="6"/>
    <x v="0"/>
    <x v="0"/>
  </r>
  <r>
    <x v="13"/>
    <x v="7"/>
    <x v="0"/>
    <x v="0"/>
  </r>
  <r>
    <x v="14"/>
    <x v="7"/>
    <x v="0"/>
    <x v="0"/>
  </r>
  <r>
    <x v="13"/>
    <x v="7"/>
    <x v="0"/>
    <x v="0"/>
  </r>
  <r>
    <x v="14"/>
    <x v="7"/>
    <x v="0"/>
    <x v="0"/>
  </r>
  <r>
    <x v="13"/>
    <x v="7"/>
    <x v="0"/>
    <x v="0"/>
  </r>
  <r>
    <x v="14"/>
    <x v="7"/>
    <x v="0"/>
    <x v="0"/>
  </r>
  <r>
    <x v="13"/>
    <x v="7"/>
    <x v="0"/>
    <x v="0"/>
  </r>
  <r>
    <x v="14"/>
    <x v="7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8E636F3-D8B7-44FB-A545-4F45FC9D07A9}" name="PivotTable2" cacheId="0" applyNumberFormats="0" applyBorderFormats="0" applyFontFormats="0" applyPatternFormats="0" applyAlignmentFormats="0" applyWidthHeightFormats="1" dataCaption="Values" tag="P7002" updatedVersion="6" minRefreshableVersion="3" showCalcMbrs="0" useAutoFormatting="1" itemPrintTitles="1" createdVersion="3" indent="0" outline="1" outlineData="1" multipleFieldFilters="0" chartFormat="3" rowHeaderCaption="Account">
  <location ref="B5:C18" firstHeaderRow="1" firstDataRow="1" firstDataCol="1"/>
  <pivotFields count="3">
    <pivotField showAll="0"/>
    <pivotField axis="axisRow" showAll="0">
      <items count="13">
        <item x="1"/>
        <item x="8"/>
        <item x="2"/>
        <item x="10"/>
        <item x="7"/>
        <item x="6"/>
        <item x="9"/>
        <item x="3"/>
        <item x="4"/>
        <item x="0"/>
        <item x="5"/>
        <item x="11"/>
        <item t="default"/>
      </items>
    </pivotField>
    <pivotField dataField="1"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Total Entries" fld="2" subtotal="count" baseField="0" baseItem="0"/>
  </dataFields>
  <formats count="14">
    <format dxfId="76">
      <pivotArea field="1" type="button" dataOnly="0" labelOnly="1" outline="0" axis="axisRow" fieldPosition="0"/>
    </format>
    <format dxfId="75">
      <pivotArea dataOnly="0" labelOnly="1" outline="0" axis="axisValues" fieldPosition="0"/>
    </format>
    <format dxfId="74">
      <pivotArea field="1" type="button" dataOnly="0" labelOnly="1" outline="0" axis="axisRow" fieldPosition="0"/>
    </format>
    <format dxfId="73">
      <pivotArea dataOnly="0" labelOnly="1" outline="0" axis="axisValues" fieldPosition="0"/>
    </format>
    <format dxfId="72">
      <pivotArea grandRow="1" outline="0" collapsedLevelsAreSubtotals="1" fieldPosition="0"/>
    </format>
    <format dxfId="71">
      <pivotArea dataOnly="0" labelOnly="1" grandRow="1" outline="0" fieldPosition="0"/>
    </format>
    <format dxfId="70">
      <pivotArea type="all" dataOnly="0" outline="0" fieldPosition="0"/>
    </format>
    <format dxfId="69">
      <pivotArea outline="0" collapsedLevelsAreSubtotals="1" fieldPosition="0"/>
    </format>
    <format dxfId="68">
      <pivotArea field="1" type="button" dataOnly="0" labelOnly="1" outline="0" axis="axisRow" fieldPosition="0"/>
    </format>
    <format dxfId="67">
      <pivotArea dataOnly="0" labelOnly="1" fieldPosition="0">
        <references count="1">
          <reference field="1" count="0"/>
        </references>
      </pivotArea>
    </format>
    <format dxfId="66">
      <pivotArea dataOnly="0" labelOnly="1" grandRow="1" outline="0" fieldPosition="0"/>
    </format>
    <format dxfId="65">
      <pivotArea dataOnly="0" labelOnly="1" outline="0" axis="axisValues" fieldPosition="0"/>
    </format>
    <format dxfId="64">
      <pivotArea field="1" type="button" dataOnly="0" labelOnly="1" outline="0" axis="axisRow" fieldPosition="0"/>
    </format>
    <format dxfId="63">
      <pivotArea dataOnly="0" labelOnly="1" outline="0" axis="axisValues" fieldPosition="0"/>
    </format>
  </formats>
  <chartFormats count="1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2" format="2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2" format="3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2" format="4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2" format="5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2" format="6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2" format="7">
      <pivotArea type="data" outline="0" fieldPosition="0">
        <references count="2">
          <reference field="4294967294" count="1" selected="0">
            <x v="0"/>
          </reference>
          <reference field="1" count="1" selected="0">
            <x v="6"/>
          </reference>
        </references>
      </pivotArea>
    </chartFormat>
    <chartFormat chart="2" format="8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2" format="9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2" format="10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2" format="11">
      <pivotArea type="data" outline="0" fieldPosition="0">
        <references count="2">
          <reference field="4294967294" count="1" selected="0">
            <x v="0"/>
          </reference>
          <reference field="1" count="1" selected="0">
            <x v="10"/>
          </reference>
        </references>
      </pivotArea>
    </chartFormat>
    <chartFormat chart="2" format="12">
      <pivotArea type="data" outline="0" fieldPosition="0">
        <references count="2">
          <reference field="4294967294" count="1" selected="0">
            <x v="0"/>
          </reference>
          <reference field="1" count="1" selected="0">
            <x v="11"/>
          </reference>
        </references>
      </pivotArea>
    </chartFormat>
  </chart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6742E91-76FE-465D-8E71-9542EE52A11A}" name="PivotTable4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3" rowHeaderCaption="Categories">
  <location ref="B38:C45" firstHeaderRow="1" firstDataRow="1" firstDataCol="1"/>
  <pivotFields count="3">
    <pivotField axis="axisRow" showAll="0" sortType="descending">
      <items count="7">
        <item x="0"/>
        <item x="1"/>
        <item x="2"/>
        <item x="3"/>
        <item x="4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showAll="0"/>
  </pivotFields>
  <rowFields count="1">
    <field x="0"/>
  </rowFields>
  <rowItems count="7">
    <i>
      <x v="5"/>
    </i>
    <i>
      <x v="3"/>
    </i>
    <i>
      <x v="4"/>
    </i>
    <i>
      <x v="1"/>
    </i>
    <i>
      <x/>
    </i>
    <i>
      <x v="2"/>
    </i>
    <i t="grand">
      <x/>
    </i>
  </rowItems>
  <colItems count="1">
    <i/>
  </colItems>
  <dataFields count="1">
    <dataField name="Cash Flow Entries" fld="2" baseField="0" baseItem="0"/>
  </dataFields>
  <formats count="14">
    <format dxfId="90">
      <pivotArea field="0" type="button" dataOnly="0" labelOnly="1" outline="0" axis="axisRow" fieldPosition="0"/>
    </format>
    <format dxfId="89">
      <pivotArea dataOnly="0" labelOnly="1" outline="0" axis="axisValues" fieldPosition="0"/>
    </format>
    <format dxfId="88">
      <pivotArea field="0" type="button" dataOnly="0" labelOnly="1" outline="0" axis="axisRow" fieldPosition="0"/>
    </format>
    <format dxfId="87">
      <pivotArea dataOnly="0" labelOnly="1" outline="0" axis="axisValues" fieldPosition="0"/>
    </format>
    <format dxfId="86">
      <pivotArea grandRow="1" outline="0" collapsedLevelsAreSubtotals="1" fieldPosition="0"/>
    </format>
    <format dxfId="85">
      <pivotArea dataOnly="0" labelOnly="1" grandRow="1" outline="0" fieldPosition="0"/>
    </format>
    <format dxfId="84">
      <pivotArea type="all" dataOnly="0" outline="0" fieldPosition="0"/>
    </format>
    <format dxfId="83">
      <pivotArea outline="0" collapsedLevelsAreSubtotals="1" fieldPosition="0"/>
    </format>
    <format dxfId="82">
      <pivotArea field="0" type="button" dataOnly="0" labelOnly="1" outline="0" axis="axisRow" fieldPosition="0"/>
    </format>
    <format dxfId="81">
      <pivotArea dataOnly="0" labelOnly="1" fieldPosition="0">
        <references count="1">
          <reference field="0" count="0"/>
        </references>
      </pivotArea>
    </format>
    <format dxfId="80">
      <pivotArea dataOnly="0" labelOnly="1" grandRow="1" outline="0" fieldPosition="0"/>
    </format>
    <format dxfId="79">
      <pivotArea dataOnly="0" labelOnly="1" outline="0" axis="axisValues" fieldPosition="0"/>
    </format>
    <format dxfId="78">
      <pivotArea field="0" type="button" dataOnly="0" labelOnly="1" outline="0" axis="axisRow" fieldPosition="0"/>
    </format>
    <format dxfId="77">
      <pivotArea dataOnly="0" labelOnly="1" outline="0" axis="axisValues" fieldPosition="0"/>
    </format>
  </format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2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2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2" format="4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" format="5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2" format="6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83808A9-BDA4-4A91-9E64-5015AAC8631F}" name="PivotTable3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3" rowHeaderCaption="Categories">
  <location ref="B22:C29" firstHeaderRow="1" firstDataRow="1" firstDataCol="1"/>
  <pivotFields count="3">
    <pivotField axis="axisRow" showAll="0" sortType="descending">
      <items count="7">
        <item x="0"/>
        <item x="1"/>
        <item x="2"/>
        <item x="3"/>
        <item x="4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  <pivotField showAll="0"/>
  </pivotFields>
  <rowFields count="1">
    <field x="0"/>
  </rowFields>
  <rowItems count="7">
    <i>
      <x v="5"/>
    </i>
    <i>
      <x v="3"/>
    </i>
    <i>
      <x v="4"/>
    </i>
    <i>
      <x v="1"/>
    </i>
    <i>
      <x/>
    </i>
    <i>
      <x v="2"/>
    </i>
    <i t="grand">
      <x/>
    </i>
  </rowItems>
  <colItems count="1">
    <i/>
  </colItems>
  <dataFields count="1">
    <dataField name="Bank Entries" fld="1" baseField="0" baseItem="0"/>
  </dataFields>
  <formats count="14">
    <format dxfId="104">
      <pivotArea field="0" type="button" dataOnly="0" labelOnly="1" outline="0" axis="axisRow" fieldPosition="0"/>
    </format>
    <format dxfId="103">
      <pivotArea dataOnly="0" labelOnly="1" outline="0" axis="axisValues" fieldPosition="0"/>
    </format>
    <format dxfId="102">
      <pivotArea field="0" type="button" dataOnly="0" labelOnly="1" outline="0" axis="axisRow" fieldPosition="0"/>
    </format>
    <format dxfId="101">
      <pivotArea dataOnly="0" labelOnly="1" outline="0" axis="axisValues" fieldPosition="0"/>
    </format>
    <format dxfId="100">
      <pivotArea grandRow="1" outline="0" collapsedLevelsAreSubtotals="1" fieldPosition="0"/>
    </format>
    <format dxfId="99">
      <pivotArea dataOnly="0" labelOnly="1" grandRow="1" outline="0" fieldPosition="0"/>
    </format>
    <format dxfId="98">
      <pivotArea type="all" dataOnly="0" outline="0" fieldPosition="0"/>
    </format>
    <format dxfId="97">
      <pivotArea outline="0" collapsedLevelsAreSubtotals="1" fieldPosition="0"/>
    </format>
    <format dxfId="96">
      <pivotArea field="0" type="button" dataOnly="0" labelOnly="1" outline="0" axis="axisRow" fieldPosition="0"/>
    </format>
    <format dxfId="95">
      <pivotArea dataOnly="0" labelOnly="1" fieldPosition="0">
        <references count="1">
          <reference field="0" count="0"/>
        </references>
      </pivotArea>
    </format>
    <format dxfId="94">
      <pivotArea dataOnly="0" labelOnly="1" grandRow="1" outline="0" fieldPosition="0"/>
    </format>
    <format dxfId="93">
      <pivotArea dataOnly="0" labelOnly="1" outline="0" axis="axisValues" fieldPosition="0"/>
    </format>
    <format dxfId="92">
      <pivotArea field="0" type="button" dataOnly="0" labelOnly="1" outline="0" axis="axisRow" fieldPosition="0"/>
    </format>
    <format dxfId="91">
      <pivotArea dataOnly="0" labelOnly="1" outline="0" axis="axisValues" fieldPosition="0"/>
    </format>
  </format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2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2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2" format="4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" format="5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2" format="6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B4587FA-4E48-41D4-AB99-90A1B7623AB2}" name="PivotTable1" cacheId="3" applyNumberFormats="0" applyBorderFormats="0" applyFontFormats="0" applyPatternFormats="0" applyAlignmentFormats="0" applyWidthHeightFormats="1" dataCaption="Values" tag="P8551" updatedVersion="6" minRefreshableVersion="3" showCalcMbrs="0" useAutoFormatting="1" itemPrintTitles="1" createdVersion="3" indent="0" outline="1" outlineData="1" multipleFieldFilters="0" colHeaderCaption="Period               ">
  <location ref="C7:E33" firstHeaderRow="1" firstDataRow="2" firstDataCol="1"/>
  <pivotFields count="4">
    <pivotField axis="axisRow" showAll="0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axis="axisCol" showAll="0">
      <items count="2">
        <item x="0"/>
        <item t="default"/>
      </items>
    </pivotField>
    <pivotField dataField="1" showAll="0"/>
  </pivotFields>
  <rowFields count="2">
    <field x="1"/>
    <field x="0"/>
  </rowFields>
  <rowItems count="25">
    <i>
      <x/>
    </i>
    <i r="1">
      <x/>
    </i>
    <i r="1">
      <x v="1"/>
    </i>
    <i>
      <x v="1"/>
    </i>
    <i r="1">
      <x v="2"/>
    </i>
    <i r="1">
      <x v="3"/>
    </i>
    <i>
      <x v="2"/>
    </i>
    <i r="1">
      <x v="4"/>
    </i>
    <i r="1">
      <x v="5"/>
    </i>
    <i>
      <x v="3"/>
    </i>
    <i r="1">
      <x v="6"/>
    </i>
    <i r="1">
      <x v="7"/>
    </i>
    <i>
      <x v="4"/>
    </i>
    <i r="1">
      <x v="8"/>
    </i>
    <i r="1">
      <x v="9"/>
    </i>
    <i>
      <x v="5"/>
    </i>
    <i r="1">
      <x v="10"/>
    </i>
    <i r="1">
      <x v="11"/>
    </i>
    <i>
      <x v="6"/>
    </i>
    <i r="1">
      <x v="5"/>
    </i>
    <i r="1">
      <x v="12"/>
    </i>
    <i>
      <x v="7"/>
    </i>
    <i r="1">
      <x v="13"/>
    </i>
    <i r="1">
      <x v="14"/>
    </i>
    <i t="grand">
      <x/>
    </i>
  </rowItems>
  <colFields count="1">
    <field x="2"/>
  </colFields>
  <colItems count="2">
    <i>
      <x/>
    </i>
    <i t="grand">
      <x/>
    </i>
  </colItems>
  <dataFields count="1">
    <dataField name=" Entry Count" fld="3" baseField="0" baseItem="0"/>
  </dataFields>
  <formats count="38">
    <format dxfId="62">
      <pivotArea type="origin" dataOnly="0" labelOnly="1" outline="0" fieldPosition="0"/>
    </format>
    <format dxfId="61">
      <pivotArea field="2" type="button" dataOnly="0" labelOnly="1" outline="0" axis="axisCol" fieldPosition="0"/>
    </format>
    <format dxfId="60">
      <pivotArea type="topRight" dataOnly="0" labelOnly="1" outline="0" fieldPosition="0"/>
    </format>
    <format dxfId="59">
      <pivotArea field="1" type="button" dataOnly="0" labelOnly="1" outline="0" axis="axisRow" fieldPosition="0"/>
    </format>
    <format dxfId="58">
      <pivotArea dataOnly="0" labelOnly="1" fieldPosition="0">
        <references count="1">
          <reference field="2" count="0"/>
        </references>
      </pivotArea>
    </format>
    <format dxfId="57">
      <pivotArea dataOnly="0" labelOnly="1" grandCol="1" outline="0" fieldPosition="0"/>
    </format>
    <format dxfId="56">
      <pivotArea type="origin" dataOnly="0" labelOnly="1" outline="0" fieldPosition="0"/>
    </format>
    <format dxfId="55">
      <pivotArea field="2" type="button" dataOnly="0" labelOnly="1" outline="0" axis="axisCol" fieldPosition="0"/>
    </format>
    <format dxfId="54">
      <pivotArea type="topRight" dataOnly="0" labelOnly="1" outline="0" fieldPosition="0"/>
    </format>
    <format dxfId="53">
      <pivotArea field="1" type="button" dataOnly="0" labelOnly="1" outline="0" axis="axisRow" fieldPosition="0"/>
    </format>
    <format dxfId="52">
      <pivotArea dataOnly="0" labelOnly="1" fieldPosition="0">
        <references count="1">
          <reference field="2" count="0"/>
        </references>
      </pivotArea>
    </format>
    <format dxfId="51">
      <pivotArea dataOnly="0" labelOnly="1" grandCol="1" outline="0" fieldPosition="0"/>
    </format>
    <format dxfId="50">
      <pivotArea grandRow="1" outline="0" collapsedLevelsAreSubtotals="1" fieldPosition="0"/>
    </format>
    <format dxfId="49">
      <pivotArea dataOnly="0" labelOnly="1" grandRow="1" outline="0" fieldPosition="0"/>
    </format>
    <format dxfId="48">
      <pivotArea grandRow="1" outline="0" collapsedLevelsAreSubtotals="1" fieldPosition="0"/>
    </format>
    <format dxfId="47">
      <pivotArea dataOnly="0" labelOnly="1" grandRow="1" outline="0" fieldPosition="0"/>
    </format>
    <format dxfId="46">
      <pivotArea grandRow="1" outline="0" collapsedLevelsAreSubtotals="1" fieldPosition="0"/>
    </format>
    <format dxfId="45">
      <pivotArea dataOnly="0" labelOnly="1" grandRow="1" outline="0" fieldPosition="0"/>
    </format>
    <format dxfId="44">
      <pivotArea grandRow="1" outline="0" collapsedLevelsAreSubtotals="1" fieldPosition="0"/>
    </format>
    <format dxfId="43">
      <pivotArea dataOnly="0" labelOnly="1" grandRow="1" outline="0" fieldPosition="0"/>
    </format>
    <format dxfId="42">
      <pivotArea type="all" dataOnly="0" outline="0" fieldPosition="0"/>
    </format>
    <format dxfId="41">
      <pivotArea outline="0" collapsedLevelsAreSubtotals="1" fieldPosition="0"/>
    </format>
    <format dxfId="40">
      <pivotArea type="origin" dataOnly="0" labelOnly="1" outline="0" fieldPosition="0"/>
    </format>
    <format dxfId="39">
      <pivotArea field="2" type="button" dataOnly="0" labelOnly="1" outline="0" axis="axisCol" fieldPosition="0"/>
    </format>
    <format dxfId="38">
      <pivotArea type="topRight" dataOnly="0" labelOnly="1" outline="0" fieldPosition="0"/>
    </format>
    <format dxfId="37">
      <pivotArea field="1" type="button" dataOnly="0" labelOnly="1" outline="0" axis="axisRow" fieldPosition="0"/>
    </format>
    <format dxfId="36">
      <pivotArea dataOnly="0" labelOnly="1" fieldPosition="0">
        <references count="1">
          <reference field="1" count="0"/>
        </references>
      </pivotArea>
    </format>
    <format dxfId="35">
      <pivotArea dataOnly="0" labelOnly="1" grandRow="1" outline="0" fieldPosition="0"/>
    </format>
    <format dxfId="34">
      <pivotArea dataOnly="0" labelOnly="1" fieldPosition="0">
        <references count="2">
          <reference field="0" count="2">
            <x v="0"/>
            <x v="1"/>
          </reference>
          <reference field="1" count="1" selected="0">
            <x v="0"/>
          </reference>
        </references>
      </pivotArea>
    </format>
    <format dxfId="33">
      <pivotArea dataOnly="0" labelOnly="1" fieldPosition="0">
        <references count="2">
          <reference field="0" count="2">
            <x v="2"/>
            <x v="3"/>
          </reference>
          <reference field="1" count="1" selected="0">
            <x v="1"/>
          </reference>
        </references>
      </pivotArea>
    </format>
    <format dxfId="32">
      <pivotArea dataOnly="0" labelOnly="1" fieldPosition="0">
        <references count="2">
          <reference field="0" count="2">
            <x v="4"/>
            <x v="5"/>
          </reference>
          <reference field="1" count="1" selected="0">
            <x v="2"/>
          </reference>
        </references>
      </pivotArea>
    </format>
    <format dxfId="31">
      <pivotArea dataOnly="0" labelOnly="1" fieldPosition="0">
        <references count="2">
          <reference field="0" count="2">
            <x v="6"/>
            <x v="7"/>
          </reference>
          <reference field="1" count="1" selected="0">
            <x v="3"/>
          </reference>
        </references>
      </pivotArea>
    </format>
    <format dxfId="30">
      <pivotArea dataOnly="0" labelOnly="1" fieldPosition="0">
        <references count="2">
          <reference field="0" count="2">
            <x v="8"/>
            <x v="9"/>
          </reference>
          <reference field="1" count="1" selected="0">
            <x v="4"/>
          </reference>
        </references>
      </pivotArea>
    </format>
    <format dxfId="29">
      <pivotArea dataOnly="0" labelOnly="1" fieldPosition="0">
        <references count="2">
          <reference field="0" count="2">
            <x v="10"/>
            <x v="11"/>
          </reference>
          <reference field="1" count="1" selected="0">
            <x v="5"/>
          </reference>
        </references>
      </pivotArea>
    </format>
    <format dxfId="28">
      <pivotArea dataOnly="0" labelOnly="1" fieldPosition="0">
        <references count="2">
          <reference field="0" count="2">
            <x v="5"/>
            <x v="12"/>
          </reference>
          <reference field="1" count="1" selected="0">
            <x v="6"/>
          </reference>
        </references>
      </pivotArea>
    </format>
    <format dxfId="27">
      <pivotArea dataOnly="0" labelOnly="1" fieldPosition="0">
        <references count="2">
          <reference field="0" count="2">
            <x v="13"/>
            <x v="14"/>
          </reference>
          <reference field="1" count="1" selected="0">
            <x v="7"/>
          </reference>
        </references>
      </pivotArea>
    </format>
    <format dxfId="26">
      <pivotArea dataOnly="0" labelOnly="1" fieldPosition="0">
        <references count="1">
          <reference field="2" count="0"/>
        </references>
      </pivotArea>
    </format>
    <format dxfId="25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D57B5AE-A9FB-4B3A-8522-9DAE42F9FEDB}" name="PivotTable2" cacheId="2" applyNumberFormats="0" applyBorderFormats="0" applyFontFormats="0" applyPatternFormats="0" applyAlignmentFormats="0" applyWidthHeightFormats="1" dataCaption="Values" tag="P6635" updatedVersion="6" minRefreshableVersion="3" showCalcMbrs="0" useAutoFormatting="1" itemPrintTitles="1" createdVersion="3" indent="0" outline="1" outlineData="1" multipleFieldFilters="0" colHeaderCaption="Period               ">
  <location ref="C6:E10" firstHeaderRow="1" firstDataRow="2" firstDataCol="1"/>
  <pivotFields count="4">
    <pivotField axis="axisRow" showAll="0">
      <items count="2">
        <item x="0"/>
        <item t="default"/>
      </items>
    </pivotField>
    <pivotField axis="axisRow" showAll="0">
      <items count="2">
        <item x="0"/>
        <item t="default"/>
      </items>
    </pivotField>
    <pivotField axis="axisCol" showAll="0">
      <items count="2">
        <item x="0"/>
        <item t="default"/>
      </items>
    </pivotField>
    <pivotField dataField="1" showAll="0"/>
  </pivotFields>
  <rowFields count="2">
    <field x="1"/>
    <field x="0"/>
  </rowFields>
  <rowItems count="3">
    <i>
      <x/>
    </i>
    <i r="1">
      <x/>
    </i>
    <i t="grand">
      <x/>
    </i>
  </rowItems>
  <colFields count="1">
    <field x="2"/>
  </colFields>
  <colItems count="2">
    <i>
      <x/>
    </i>
    <i t="grand">
      <x/>
    </i>
  </colItems>
  <dataFields count="1">
    <dataField name=" Entry Count" fld="3" baseField="0" baseItem="0"/>
  </dataFields>
  <formats count="25">
    <format dxfId="24">
      <pivotArea type="all" dataOnly="0" outline="0" fieldPosition="0"/>
    </format>
    <format dxfId="23">
      <pivotArea outline="0" collapsedLevelsAreSubtotals="1" fieldPosition="0"/>
    </format>
    <format dxfId="22">
      <pivotArea type="origin" dataOnly="0" labelOnly="1" outline="0" fieldPosition="0"/>
    </format>
    <format dxfId="21">
      <pivotArea field="2" type="button" dataOnly="0" labelOnly="1" outline="0" axis="axisCol" fieldPosition="0"/>
    </format>
    <format dxfId="20">
      <pivotArea type="topRight" dataOnly="0" labelOnly="1" outline="0" fieldPosition="0"/>
    </format>
    <format dxfId="19">
      <pivotArea field="1" type="button" dataOnly="0" labelOnly="1" outline="0" axis="axisRow" fieldPosition="0"/>
    </format>
    <format dxfId="18">
      <pivotArea dataOnly="0" labelOnly="1" fieldPosition="0">
        <references count="1">
          <reference field="1" count="0"/>
        </references>
      </pivotArea>
    </format>
    <format dxfId="17">
      <pivotArea dataOnly="0" labelOnly="1" grandRow="1" outline="0" fieldPosition="0"/>
    </format>
    <format dxfId="16">
      <pivotArea dataOnly="0" labelOnly="1" fieldPosition="0">
        <references count="2">
          <reference field="0" count="0"/>
          <reference field="1" count="0" selected="0"/>
        </references>
      </pivotArea>
    </format>
    <format dxfId="15">
      <pivotArea dataOnly="0" labelOnly="1" fieldPosition="0">
        <references count="1">
          <reference field="2" count="0"/>
        </references>
      </pivotArea>
    </format>
    <format dxfId="14">
      <pivotArea dataOnly="0" labelOnly="1" grandCol="1" outline="0" fieldPosition="0"/>
    </format>
    <format dxfId="13">
      <pivotArea type="origin" dataOnly="0" labelOnly="1" outline="0" fieldPosition="0"/>
    </format>
    <format dxfId="12">
      <pivotArea field="2" type="button" dataOnly="0" labelOnly="1" outline="0" axis="axisCol" fieldPosition="0"/>
    </format>
    <format dxfId="11">
      <pivotArea type="topRight" dataOnly="0" labelOnly="1" outline="0" fieldPosition="0"/>
    </format>
    <format dxfId="10">
      <pivotArea field="1" type="button" dataOnly="0" labelOnly="1" outline="0" axis="axisRow" fieldPosition="0"/>
    </format>
    <format dxfId="9">
      <pivotArea dataOnly="0" labelOnly="1" fieldPosition="0">
        <references count="1">
          <reference field="2" count="0"/>
        </references>
      </pivotArea>
    </format>
    <format dxfId="8">
      <pivotArea dataOnly="0" labelOnly="1" grandCol="1" outline="0" fieldPosition="0"/>
    </format>
    <format dxfId="7">
      <pivotArea type="origin" dataOnly="0" labelOnly="1" outline="0" fieldPosition="0"/>
    </format>
    <format dxfId="6">
      <pivotArea field="2" type="button" dataOnly="0" labelOnly="1" outline="0" axis="axisCol" fieldPosition="0"/>
    </format>
    <format dxfId="5">
      <pivotArea type="topRight" dataOnly="0" labelOnly="1" outline="0" fieldPosition="0"/>
    </format>
    <format dxfId="4">
      <pivotArea field="1" type="button" dataOnly="0" labelOnly="1" outline="0" axis="axisRow" fieldPosition="0"/>
    </format>
    <format dxfId="3">
      <pivotArea dataOnly="0" labelOnly="1" fieldPosition="0">
        <references count="1">
          <reference field="2" count="0"/>
        </references>
      </pivotArea>
    </format>
    <format dxfId="2">
      <pivotArea dataOnly="0" labelOnly="1" grandCol="1" outline="0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1A5A0-3C1B-4A99-9D9D-2E11EA5A655E}">
  <dimension ref="A1:F2"/>
  <sheetViews>
    <sheetView workbookViewId="0"/>
  </sheetViews>
  <sheetFormatPr defaultRowHeight="15" x14ac:dyDescent="0.25"/>
  <cols>
    <col min="1" max="16384" width="9.140625" style="1"/>
  </cols>
  <sheetData>
    <row r="1" spans="1:6" x14ac:dyDescent="0.25">
      <c r="A1" s="1" t="s">
        <v>7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1" t="s">
        <v>6</v>
      </c>
      <c r="B2" s="1" t="s">
        <v>29</v>
      </c>
      <c r="C2" s="1" t="s">
        <v>8</v>
      </c>
      <c r="D2" s="1" t="s">
        <v>30</v>
      </c>
      <c r="E2" s="1" t="s">
        <v>31</v>
      </c>
      <c r="F2" s="1" t="s">
        <v>9</v>
      </c>
    </row>
  </sheetData>
  <pageMargins left="0.7" right="0.7" top="0.75" bottom="0.75" header="0.3" footer="0.3"/>
  <customProperties>
    <customPr name="Result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8DB4B-3158-4245-85C2-A081341743A1}">
  <dimension ref="B2:R18"/>
  <sheetViews>
    <sheetView workbookViewId="0">
      <selection activeCell="C6" sqref="C6"/>
    </sheetView>
  </sheetViews>
  <sheetFormatPr defaultRowHeight="15" x14ac:dyDescent="0.25"/>
  <cols>
    <col min="2" max="2" width="15.7109375" bestFit="1" customWidth="1"/>
    <col min="16" max="16" width="12.28515625" bestFit="1" customWidth="1"/>
    <col min="17" max="17" width="12.28515625" customWidth="1"/>
    <col min="18" max="18" width="10.7109375" bestFit="1" customWidth="1"/>
  </cols>
  <sheetData>
    <row r="2" spans="2:18" x14ac:dyDescent="0.25">
      <c r="B2" s="14" t="s">
        <v>36</v>
      </c>
      <c r="C2" t="s">
        <v>0</v>
      </c>
    </row>
    <row r="3" spans="2:18" x14ac:dyDescent="0.25">
      <c r="B3" s="14" t="s">
        <v>52</v>
      </c>
      <c r="C3" s="75" t="s">
        <v>15</v>
      </c>
    </row>
    <row r="4" spans="2:18" x14ac:dyDescent="0.25">
      <c r="B4" s="14" t="s">
        <v>53</v>
      </c>
      <c r="C4" s="75" t="s">
        <v>15</v>
      </c>
      <c r="L4" t="s">
        <v>16</v>
      </c>
      <c r="M4" t="s">
        <v>17</v>
      </c>
      <c r="N4" t="s">
        <v>18</v>
      </c>
      <c r="O4" t="s">
        <v>19</v>
      </c>
      <c r="P4" t="s">
        <v>20</v>
      </c>
      <c r="Q4" t="s">
        <v>34</v>
      </c>
      <c r="R4" t="s">
        <v>22</v>
      </c>
    </row>
    <row r="5" spans="2:18" x14ac:dyDescent="0.25">
      <c r="B5" s="14" t="s">
        <v>107</v>
      </c>
      <c r="C5" s="75" t="s">
        <v>15</v>
      </c>
      <c r="L5" s="2" t="str">
        <f>REPLACE($C$2,5,3,"")</f>
        <v>2020</v>
      </c>
      <c r="M5" s="2" t="str">
        <f>REPLACE($C$2,1,5,"")</f>
        <v>05</v>
      </c>
      <c r="N5" s="2" t="str">
        <f>_xlfn.CONCAT(IF(LEN(M5) = 1, "0",""),M5)</f>
        <v>05</v>
      </c>
      <c r="O5" s="2" t="str">
        <f>_xlfn.CONCAT(L5,"-",N5)</f>
        <v>2020-05</v>
      </c>
      <c r="P5">
        <v>0</v>
      </c>
      <c r="Q5" t="str">
        <f>TEXT(DATE($L5,$M5,1),"yyyy-mm-dd")</f>
        <v>2020-05-01</v>
      </c>
      <c r="R5" s="3" t="str">
        <f>TEXT(DATE($L5,$M5 + 1,1) - 1,"yyyy-mm-dd")</f>
        <v>2020-05-31</v>
      </c>
    </row>
    <row r="6" spans="2:18" x14ac:dyDescent="0.25">
      <c r="B6" s="14" t="s">
        <v>54</v>
      </c>
      <c r="C6" s="75" t="s">
        <v>15</v>
      </c>
      <c r="L6" s="2">
        <f>$L$5- IF($M$5 - P6 &lt;= 0,1,0)</f>
        <v>2020</v>
      </c>
      <c r="M6" s="2">
        <f>$M$5-P6+IF($M$5-P6&lt;=0,12,0)</f>
        <v>4</v>
      </c>
      <c r="N6" s="2" t="str">
        <f>_xlfn.CONCAT(IF(LEN(M6) = 1, "0",""),M6)</f>
        <v>04</v>
      </c>
      <c r="O6" s="2" t="str">
        <f>_xlfn.CONCAT(L6,"-",N6)</f>
        <v>2020-04</v>
      </c>
      <c r="P6">
        <v>1</v>
      </c>
      <c r="Q6" t="str">
        <f t="shared" ref="Q6:Q18" si="0">TEXT(DATE($L6,$M6,1),"yyyy-mm-dd")</f>
        <v>2020-04-01</v>
      </c>
      <c r="R6" s="3" t="str">
        <f t="shared" ref="R6:R18" si="1">TEXT(DATE($L6,$M6 + 1,1) - 1,"yyyy-mm-dd")</f>
        <v>2020-04-30</v>
      </c>
    </row>
    <row r="7" spans="2:18" x14ac:dyDescent="0.25">
      <c r="L7" s="2">
        <f t="shared" ref="L7:L18" si="2">$L$5- IF($M$5 - P7 &lt;= 0,1,0)</f>
        <v>2020</v>
      </c>
      <c r="M7" s="2">
        <f t="shared" ref="M7:M18" si="3">$M$5-P7+IF($M$5-P7&lt;=0,12,0)</f>
        <v>3</v>
      </c>
      <c r="N7" s="2" t="str">
        <f t="shared" ref="N7:N18" si="4">_xlfn.CONCAT(IF(LEN(M7) = 1, "0",""),M7)</f>
        <v>03</v>
      </c>
      <c r="O7" s="2" t="str">
        <f t="shared" ref="O7:O18" si="5">_xlfn.CONCAT(L7,"-",N7)</f>
        <v>2020-03</v>
      </c>
      <c r="P7">
        <v>2</v>
      </c>
      <c r="Q7" t="str">
        <f t="shared" si="0"/>
        <v>2020-03-01</v>
      </c>
      <c r="R7" s="3" t="str">
        <f t="shared" si="1"/>
        <v>2020-03-31</v>
      </c>
    </row>
    <row r="8" spans="2:18" x14ac:dyDescent="0.25">
      <c r="L8" s="2">
        <f t="shared" si="2"/>
        <v>2020</v>
      </c>
      <c r="M8" s="2">
        <f t="shared" si="3"/>
        <v>2</v>
      </c>
      <c r="N8" s="2" t="str">
        <f t="shared" si="4"/>
        <v>02</v>
      </c>
      <c r="O8" s="2" t="str">
        <f t="shared" si="5"/>
        <v>2020-02</v>
      </c>
      <c r="P8">
        <v>3</v>
      </c>
      <c r="Q8" t="str">
        <f t="shared" si="0"/>
        <v>2020-02-01</v>
      </c>
      <c r="R8" s="3" t="str">
        <f t="shared" si="1"/>
        <v>2020-02-29</v>
      </c>
    </row>
    <row r="9" spans="2:18" x14ac:dyDescent="0.25">
      <c r="L9" s="2">
        <f t="shared" si="2"/>
        <v>2020</v>
      </c>
      <c r="M9" s="2">
        <f t="shared" si="3"/>
        <v>1</v>
      </c>
      <c r="N9" s="2" t="str">
        <f t="shared" si="4"/>
        <v>01</v>
      </c>
      <c r="O9" s="2" t="str">
        <f t="shared" si="5"/>
        <v>2020-01</v>
      </c>
      <c r="P9">
        <v>4</v>
      </c>
      <c r="Q9" t="str">
        <f t="shared" si="0"/>
        <v>2020-01-01</v>
      </c>
      <c r="R9" s="3" t="str">
        <f t="shared" si="1"/>
        <v>2020-01-31</v>
      </c>
    </row>
    <row r="10" spans="2:18" x14ac:dyDescent="0.25">
      <c r="L10" s="2">
        <f t="shared" si="2"/>
        <v>2019</v>
      </c>
      <c r="M10" s="2">
        <f t="shared" si="3"/>
        <v>12</v>
      </c>
      <c r="N10" s="2" t="str">
        <f t="shared" si="4"/>
        <v>12</v>
      </c>
      <c r="O10" s="2" t="str">
        <f t="shared" si="5"/>
        <v>2019-12</v>
      </c>
      <c r="P10">
        <v>5</v>
      </c>
      <c r="Q10" t="str">
        <f t="shared" si="0"/>
        <v>2019-12-01</v>
      </c>
      <c r="R10" s="3" t="str">
        <f t="shared" si="1"/>
        <v>2019-12-31</v>
      </c>
    </row>
    <row r="11" spans="2:18" x14ac:dyDescent="0.25">
      <c r="L11" s="2">
        <f t="shared" si="2"/>
        <v>2019</v>
      </c>
      <c r="M11" s="2">
        <f t="shared" si="3"/>
        <v>11</v>
      </c>
      <c r="N11" s="2" t="str">
        <f t="shared" si="4"/>
        <v>11</v>
      </c>
      <c r="O11" s="2" t="str">
        <f t="shared" si="5"/>
        <v>2019-11</v>
      </c>
      <c r="P11">
        <v>6</v>
      </c>
      <c r="Q11" t="str">
        <f t="shared" si="0"/>
        <v>2019-11-01</v>
      </c>
      <c r="R11" s="3" t="str">
        <f t="shared" si="1"/>
        <v>2019-11-30</v>
      </c>
    </row>
    <row r="12" spans="2:18" x14ac:dyDescent="0.25">
      <c r="L12" s="2">
        <f t="shared" si="2"/>
        <v>2019</v>
      </c>
      <c r="M12" s="2">
        <f t="shared" si="3"/>
        <v>10</v>
      </c>
      <c r="N12" s="2" t="str">
        <f t="shared" si="4"/>
        <v>10</v>
      </c>
      <c r="O12" s="2" t="str">
        <f t="shared" si="5"/>
        <v>2019-10</v>
      </c>
      <c r="P12">
        <v>7</v>
      </c>
      <c r="Q12" t="str">
        <f t="shared" si="0"/>
        <v>2019-10-01</v>
      </c>
      <c r="R12" s="3" t="str">
        <f t="shared" si="1"/>
        <v>2019-10-31</v>
      </c>
    </row>
    <row r="13" spans="2:18" x14ac:dyDescent="0.25">
      <c r="L13" s="2">
        <f t="shared" si="2"/>
        <v>2019</v>
      </c>
      <c r="M13" s="2">
        <f t="shared" si="3"/>
        <v>9</v>
      </c>
      <c r="N13" s="2" t="str">
        <f t="shared" si="4"/>
        <v>09</v>
      </c>
      <c r="O13" s="2" t="str">
        <f t="shared" si="5"/>
        <v>2019-09</v>
      </c>
      <c r="P13">
        <v>8</v>
      </c>
      <c r="Q13" t="str">
        <f t="shared" si="0"/>
        <v>2019-09-01</v>
      </c>
      <c r="R13" s="3" t="str">
        <f t="shared" si="1"/>
        <v>2019-09-30</v>
      </c>
    </row>
    <row r="14" spans="2:18" x14ac:dyDescent="0.25">
      <c r="L14" s="2">
        <f t="shared" si="2"/>
        <v>2019</v>
      </c>
      <c r="M14" s="2">
        <f t="shared" si="3"/>
        <v>8</v>
      </c>
      <c r="N14" s="2" t="str">
        <f t="shared" si="4"/>
        <v>08</v>
      </c>
      <c r="O14" s="2" t="str">
        <f t="shared" si="5"/>
        <v>2019-08</v>
      </c>
      <c r="P14">
        <v>9</v>
      </c>
      <c r="Q14" t="str">
        <f t="shared" si="0"/>
        <v>2019-08-01</v>
      </c>
      <c r="R14" s="3" t="str">
        <f t="shared" si="1"/>
        <v>2019-08-31</v>
      </c>
    </row>
    <row r="15" spans="2:18" x14ac:dyDescent="0.25">
      <c r="L15" s="2">
        <f t="shared" si="2"/>
        <v>2019</v>
      </c>
      <c r="M15" s="2">
        <f t="shared" si="3"/>
        <v>7</v>
      </c>
      <c r="N15" s="2" t="str">
        <f t="shared" si="4"/>
        <v>07</v>
      </c>
      <c r="O15" s="2" t="str">
        <f t="shared" si="5"/>
        <v>2019-07</v>
      </c>
      <c r="P15">
        <v>10</v>
      </c>
      <c r="Q15" t="str">
        <f t="shared" si="0"/>
        <v>2019-07-01</v>
      </c>
      <c r="R15" s="3" t="str">
        <f t="shared" si="1"/>
        <v>2019-07-31</v>
      </c>
    </row>
    <row r="16" spans="2:18" x14ac:dyDescent="0.25">
      <c r="L16" s="2">
        <f t="shared" si="2"/>
        <v>2019</v>
      </c>
      <c r="M16" s="2">
        <f t="shared" si="3"/>
        <v>6</v>
      </c>
      <c r="N16" s="2" t="str">
        <f t="shared" si="4"/>
        <v>06</v>
      </c>
      <c r="O16" s="2" t="str">
        <f t="shared" si="5"/>
        <v>2019-06</v>
      </c>
      <c r="P16">
        <v>11</v>
      </c>
      <c r="Q16" t="str">
        <f t="shared" si="0"/>
        <v>2019-06-01</v>
      </c>
      <c r="R16" s="3" t="str">
        <f t="shared" si="1"/>
        <v>2019-06-30</v>
      </c>
    </row>
    <row r="17" spans="12:18" x14ac:dyDescent="0.25">
      <c r="L17" s="2">
        <f t="shared" si="2"/>
        <v>2019</v>
      </c>
      <c r="M17" s="2">
        <f t="shared" si="3"/>
        <v>5</v>
      </c>
      <c r="N17" s="2" t="str">
        <f t="shared" si="4"/>
        <v>05</v>
      </c>
      <c r="O17" s="2" t="str">
        <f t="shared" si="5"/>
        <v>2019-05</v>
      </c>
      <c r="P17">
        <v>12</v>
      </c>
      <c r="Q17" t="str">
        <f t="shared" si="0"/>
        <v>2019-05-01</v>
      </c>
      <c r="R17" s="3" t="str">
        <f t="shared" si="1"/>
        <v>2019-05-31</v>
      </c>
    </row>
    <row r="18" spans="12:18" x14ac:dyDescent="0.25">
      <c r="L18" s="2">
        <f t="shared" si="2"/>
        <v>2019</v>
      </c>
      <c r="M18" s="2">
        <f t="shared" si="3"/>
        <v>4</v>
      </c>
      <c r="N18" s="2" t="str">
        <f t="shared" si="4"/>
        <v>04</v>
      </c>
      <c r="O18" s="2" t="str">
        <f t="shared" si="5"/>
        <v>2019-04</v>
      </c>
      <c r="P18">
        <v>13</v>
      </c>
      <c r="Q18" t="str">
        <f t="shared" si="0"/>
        <v>2019-04-01</v>
      </c>
      <c r="R18" s="3" t="str">
        <f t="shared" si="1"/>
        <v>2019-04-30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D4EA4-3B34-4E65-AAD5-3F8DBF31F054}">
  <dimension ref="B1:T29"/>
  <sheetViews>
    <sheetView showGridLines="0" workbookViewId="0">
      <selection activeCell="K38" sqref="K38"/>
    </sheetView>
  </sheetViews>
  <sheetFormatPr defaultRowHeight="15" x14ac:dyDescent="0.25"/>
  <cols>
    <col min="1" max="1" width="4.140625" style="31" customWidth="1"/>
    <col min="2" max="2" width="1" style="31" customWidth="1"/>
    <col min="3" max="3" width="15.5703125" style="31" bestFit="1" customWidth="1"/>
    <col min="4" max="4" width="13" style="31" customWidth="1"/>
    <col min="5" max="5" width="9.28515625" style="31" customWidth="1"/>
    <col min="6" max="6" width="9.140625" style="31" customWidth="1"/>
    <col min="7" max="17" width="9.85546875" style="31" customWidth="1"/>
    <col min="18" max="18" width="1.28515625" style="31" customWidth="1"/>
    <col min="19" max="19" width="9.85546875" style="31" customWidth="1"/>
    <col min="20" max="16384" width="9.140625" style="31"/>
  </cols>
  <sheetData>
    <row r="1" spans="2:20" s="15" customFormat="1" ht="15" customHeight="1" x14ac:dyDescent="0.25">
      <c r="D1" s="16"/>
      <c r="I1" s="93" t="s">
        <v>108</v>
      </c>
      <c r="J1" s="93"/>
      <c r="K1" s="93"/>
      <c r="L1" s="93"/>
      <c r="T1" s="16"/>
    </row>
    <row r="2" spans="2:20" s="15" customFormat="1" ht="15" customHeight="1" x14ac:dyDescent="0.25">
      <c r="D2" s="16"/>
      <c r="I2" s="93"/>
      <c r="J2" s="93"/>
      <c r="K2" s="93"/>
      <c r="L2" s="93"/>
      <c r="T2" s="16"/>
    </row>
    <row r="3" spans="2:20" s="15" customFormat="1" ht="15" customHeight="1" x14ac:dyDescent="0.25">
      <c r="D3" s="16"/>
      <c r="I3" s="93"/>
      <c r="J3" s="93"/>
      <c r="K3" s="93"/>
      <c r="L3" s="93"/>
      <c r="T3" s="16"/>
    </row>
    <row r="4" spans="2:20" ht="15" customHeight="1" x14ac:dyDescent="0.25">
      <c r="D4" s="32"/>
      <c r="I4" s="33"/>
      <c r="J4" s="33"/>
      <c r="K4" s="33"/>
      <c r="L4" s="33"/>
      <c r="T4" s="32"/>
    </row>
    <row r="5" spans="2:20" x14ac:dyDescent="0.25">
      <c r="B5" s="59"/>
      <c r="C5" s="60" t="s">
        <v>33</v>
      </c>
      <c r="D5" s="61" t="s">
        <v>35</v>
      </c>
    </row>
    <row r="7" spans="2:20" ht="5.25" customHeight="1" x14ac:dyDescent="0.25">
      <c r="B7" s="23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5"/>
    </row>
    <row r="8" spans="2:20" ht="15.75" x14ac:dyDescent="0.25">
      <c r="B8" s="26"/>
      <c r="C8" s="21" t="s">
        <v>55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7"/>
    </row>
    <row r="9" spans="2:20" x14ac:dyDescent="0.25">
      <c r="B9" s="26"/>
      <c r="C9" s="20" t="s">
        <v>23</v>
      </c>
      <c r="D9" s="20" t="s">
        <v>24</v>
      </c>
      <c r="E9" s="20" t="str">
        <f>'Reconciliation Report'!J7</f>
        <v>2019-05</v>
      </c>
      <c r="F9" s="20" t="str">
        <f>'Reconciliation Report'!K7</f>
        <v>2019-06</v>
      </c>
      <c r="G9" s="20" t="str">
        <f>'Reconciliation Report'!L7</f>
        <v>2019-07</v>
      </c>
      <c r="H9" s="20" t="str">
        <f>'Reconciliation Report'!M7</f>
        <v>2019-08</v>
      </c>
      <c r="I9" s="20" t="str">
        <f>'Reconciliation Report'!N7</f>
        <v>2019-09</v>
      </c>
      <c r="J9" s="20" t="str">
        <f>'Reconciliation Report'!O7</f>
        <v>2019-10</v>
      </c>
      <c r="K9" s="20" t="str">
        <f>'Reconciliation Report'!P7</f>
        <v>2019-11</v>
      </c>
      <c r="L9" s="20" t="str">
        <f>'Reconciliation Report'!Q7</f>
        <v>2019-12</v>
      </c>
      <c r="M9" s="20" t="str">
        <f>'Reconciliation Report'!R7</f>
        <v>2020-01</v>
      </c>
      <c r="N9" s="20" t="str">
        <f>'Reconciliation Report'!S7</f>
        <v>2020-02</v>
      </c>
      <c r="O9" s="20" t="str">
        <f>'Reconciliation Report'!T7</f>
        <v>2020-03</v>
      </c>
      <c r="P9" s="20" t="str">
        <f>'Reconciliation Report'!U7</f>
        <v>2020-04</v>
      </c>
      <c r="Q9" s="20" t="str">
        <f>'Reconciliation Report'!V7</f>
        <v>2020-05</v>
      </c>
      <c r="R9" s="27"/>
    </row>
    <row r="10" spans="2:20" x14ac:dyDescent="0.25">
      <c r="B10" s="26"/>
      <c r="C10" s="4">
        <f>'Reconciliation Report'!C20</f>
        <v>0</v>
      </c>
      <c r="D10" s="4">
        <f>'Reconciliation Report'!D20</f>
        <v>1</v>
      </c>
      <c r="E10" s="6" t="str">
        <f t="shared" ref="E10:Q15" si="0">TEXT(EDATE(DATEVALUE(_xlfn.CONCAT(E$9,"-01")),$C10*-1),$D$5)</f>
        <v>2019-05</v>
      </c>
      <c r="F10" s="6" t="str">
        <f t="shared" si="0"/>
        <v>2019-06</v>
      </c>
      <c r="G10" s="6" t="str">
        <f t="shared" si="0"/>
        <v>2019-07</v>
      </c>
      <c r="H10" s="6" t="str">
        <f t="shared" si="0"/>
        <v>2019-08</v>
      </c>
      <c r="I10" s="6" t="str">
        <f t="shared" si="0"/>
        <v>2019-09</v>
      </c>
      <c r="J10" s="6" t="str">
        <f t="shared" si="0"/>
        <v>2019-10</v>
      </c>
      <c r="K10" s="6" t="str">
        <f t="shared" si="0"/>
        <v>2019-11</v>
      </c>
      <c r="L10" s="6" t="str">
        <f t="shared" si="0"/>
        <v>2019-12</v>
      </c>
      <c r="M10" s="6" t="str">
        <f t="shared" si="0"/>
        <v>2020-01</v>
      </c>
      <c r="N10" s="6" t="str">
        <f t="shared" si="0"/>
        <v>2020-02</v>
      </c>
      <c r="O10" s="6" t="str">
        <f t="shared" si="0"/>
        <v>2020-03</v>
      </c>
      <c r="P10" s="6" t="str">
        <f t="shared" si="0"/>
        <v>2020-04</v>
      </c>
      <c r="Q10" s="6" t="str">
        <f t="shared" si="0"/>
        <v>2020-05</v>
      </c>
      <c r="R10" s="27"/>
    </row>
    <row r="11" spans="2:20" x14ac:dyDescent="0.25">
      <c r="B11" s="26"/>
      <c r="C11" s="7">
        <f>'Reconciliation Report'!C21</f>
        <v>2</v>
      </c>
      <c r="D11" s="7">
        <f>'Reconciliation Report'!D21</f>
        <v>3</v>
      </c>
      <c r="E11" s="12" t="str">
        <f t="shared" si="0"/>
        <v>2019-03</v>
      </c>
      <c r="F11" s="12" t="str">
        <f t="shared" si="0"/>
        <v>2019-04</v>
      </c>
      <c r="G11" s="12" t="str">
        <f t="shared" si="0"/>
        <v>2019-05</v>
      </c>
      <c r="H11" s="12" t="str">
        <f t="shared" si="0"/>
        <v>2019-06</v>
      </c>
      <c r="I11" s="12" t="str">
        <f t="shared" si="0"/>
        <v>2019-07</v>
      </c>
      <c r="J11" s="12" t="str">
        <f t="shared" si="0"/>
        <v>2019-08</v>
      </c>
      <c r="K11" s="12" t="str">
        <f t="shared" si="0"/>
        <v>2019-09</v>
      </c>
      <c r="L11" s="12" t="str">
        <f t="shared" si="0"/>
        <v>2019-10</v>
      </c>
      <c r="M11" s="12" t="str">
        <f t="shared" si="0"/>
        <v>2019-11</v>
      </c>
      <c r="N11" s="12" t="str">
        <f t="shared" si="0"/>
        <v>2019-12</v>
      </c>
      <c r="O11" s="12" t="str">
        <f t="shared" si="0"/>
        <v>2020-01</v>
      </c>
      <c r="P11" s="12" t="str">
        <f t="shared" si="0"/>
        <v>2020-02</v>
      </c>
      <c r="Q11" s="12" t="str">
        <f t="shared" si="0"/>
        <v>2020-03</v>
      </c>
      <c r="R11" s="27"/>
    </row>
    <row r="12" spans="2:20" x14ac:dyDescent="0.25">
      <c r="B12" s="26"/>
      <c r="C12" s="4">
        <f>'Reconciliation Report'!C22</f>
        <v>4</v>
      </c>
      <c r="D12" s="4">
        <f>'Reconciliation Report'!D22</f>
        <v>6</v>
      </c>
      <c r="E12" s="6" t="str">
        <f t="shared" si="0"/>
        <v>2019-01</v>
      </c>
      <c r="F12" s="6" t="str">
        <f t="shared" si="0"/>
        <v>2019-02</v>
      </c>
      <c r="G12" s="6" t="str">
        <f t="shared" si="0"/>
        <v>2019-03</v>
      </c>
      <c r="H12" s="6" t="str">
        <f t="shared" si="0"/>
        <v>2019-04</v>
      </c>
      <c r="I12" s="6" t="str">
        <f t="shared" si="0"/>
        <v>2019-05</v>
      </c>
      <c r="J12" s="6" t="str">
        <f t="shared" si="0"/>
        <v>2019-06</v>
      </c>
      <c r="K12" s="6" t="str">
        <f t="shared" si="0"/>
        <v>2019-07</v>
      </c>
      <c r="L12" s="6" t="str">
        <f t="shared" si="0"/>
        <v>2019-08</v>
      </c>
      <c r="M12" s="6" t="str">
        <f t="shared" si="0"/>
        <v>2019-09</v>
      </c>
      <c r="N12" s="6" t="str">
        <f t="shared" si="0"/>
        <v>2019-10</v>
      </c>
      <c r="O12" s="6" t="str">
        <f t="shared" si="0"/>
        <v>2019-11</v>
      </c>
      <c r="P12" s="6" t="str">
        <f t="shared" si="0"/>
        <v>2019-12</v>
      </c>
      <c r="Q12" s="6" t="str">
        <f t="shared" si="0"/>
        <v>2020-01</v>
      </c>
      <c r="R12" s="27"/>
    </row>
    <row r="13" spans="2:20" x14ac:dyDescent="0.25">
      <c r="B13" s="26"/>
      <c r="C13" s="7">
        <f>'Reconciliation Report'!C23</f>
        <v>7</v>
      </c>
      <c r="D13" s="7">
        <f>'Reconciliation Report'!D23</f>
        <v>9</v>
      </c>
      <c r="E13" s="12" t="str">
        <f t="shared" si="0"/>
        <v>2018-10</v>
      </c>
      <c r="F13" s="12" t="str">
        <f t="shared" si="0"/>
        <v>2018-11</v>
      </c>
      <c r="G13" s="12" t="str">
        <f t="shared" si="0"/>
        <v>2018-12</v>
      </c>
      <c r="H13" s="12" t="str">
        <f t="shared" si="0"/>
        <v>2019-01</v>
      </c>
      <c r="I13" s="12" t="str">
        <f t="shared" si="0"/>
        <v>2019-02</v>
      </c>
      <c r="J13" s="12" t="str">
        <f t="shared" si="0"/>
        <v>2019-03</v>
      </c>
      <c r="K13" s="12" t="str">
        <f t="shared" si="0"/>
        <v>2019-04</v>
      </c>
      <c r="L13" s="12" t="str">
        <f t="shared" si="0"/>
        <v>2019-05</v>
      </c>
      <c r="M13" s="12" t="str">
        <f t="shared" si="0"/>
        <v>2019-06</v>
      </c>
      <c r="N13" s="12" t="str">
        <f t="shared" si="0"/>
        <v>2019-07</v>
      </c>
      <c r="O13" s="12" t="str">
        <f t="shared" si="0"/>
        <v>2019-08</v>
      </c>
      <c r="P13" s="12" t="str">
        <f t="shared" si="0"/>
        <v>2019-09</v>
      </c>
      <c r="Q13" s="12" t="str">
        <f t="shared" si="0"/>
        <v>2019-10</v>
      </c>
      <c r="R13" s="27"/>
    </row>
    <row r="14" spans="2:20" x14ac:dyDescent="0.25">
      <c r="B14" s="26"/>
      <c r="C14" s="4">
        <f>'Reconciliation Report'!C24</f>
        <v>10</v>
      </c>
      <c r="D14" s="4">
        <f>'Reconciliation Report'!D24</f>
        <v>12</v>
      </c>
      <c r="E14" s="6" t="str">
        <f t="shared" si="0"/>
        <v>2018-07</v>
      </c>
      <c r="F14" s="6" t="str">
        <f t="shared" si="0"/>
        <v>2018-08</v>
      </c>
      <c r="G14" s="6" t="str">
        <f t="shared" si="0"/>
        <v>2018-09</v>
      </c>
      <c r="H14" s="6" t="str">
        <f t="shared" si="0"/>
        <v>2018-10</v>
      </c>
      <c r="I14" s="6" t="str">
        <f t="shared" si="0"/>
        <v>2018-11</v>
      </c>
      <c r="J14" s="6" t="str">
        <f t="shared" si="0"/>
        <v>2018-12</v>
      </c>
      <c r="K14" s="6" t="str">
        <f t="shared" si="0"/>
        <v>2019-01</v>
      </c>
      <c r="L14" s="6" t="str">
        <f t="shared" si="0"/>
        <v>2019-02</v>
      </c>
      <c r="M14" s="6" t="str">
        <f t="shared" si="0"/>
        <v>2019-03</v>
      </c>
      <c r="N14" s="6" t="str">
        <f t="shared" si="0"/>
        <v>2019-04</v>
      </c>
      <c r="O14" s="6" t="str">
        <f t="shared" si="0"/>
        <v>2019-05</v>
      </c>
      <c r="P14" s="6" t="str">
        <f t="shared" si="0"/>
        <v>2019-06</v>
      </c>
      <c r="Q14" s="6" t="str">
        <f t="shared" si="0"/>
        <v>2019-07</v>
      </c>
      <c r="R14" s="27"/>
    </row>
    <row r="15" spans="2:20" x14ac:dyDescent="0.25">
      <c r="B15" s="26"/>
      <c r="C15" s="7">
        <f>'Reconciliation Report'!C25</f>
        <v>13</v>
      </c>
      <c r="D15" s="7">
        <f>'Reconciliation Report'!D25</f>
        <v>9999</v>
      </c>
      <c r="E15" s="12" t="str">
        <f t="shared" si="0"/>
        <v>2018-04</v>
      </c>
      <c r="F15" s="12" t="str">
        <f t="shared" si="0"/>
        <v>2018-05</v>
      </c>
      <c r="G15" s="12" t="str">
        <f t="shared" si="0"/>
        <v>2018-06</v>
      </c>
      <c r="H15" s="12" t="str">
        <f t="shared" si="0"/>
        <v>2018-07</v>
      </c>
      <c r="I15" s="12" t="str">
        <f t="shared" si="0"/>
        <v>2018-08</v>
      </c>
      <c r="J15" s="12" t="str">
        <f t="shared" si="0"/>
        <v>2018-09</v>
      </c>
      <c r="K15" s="12" t="str">
        <f t="shared" si="0"/>
        <v>2018-10</v>
      </c>
      <c r="L15" s="12" t="str">
        <f t="shared" si="0"/>
        <v>2018-11</v>
      </c>
      <c r="M15" s="12" t="str">
        <f t="shared" si="0"/>
        <v>2018-12</v>
      </c>
      <c r="N15" s="12" t="str">
        <f t="shared" si="0"/>
        <v>2019-01</v>
      </c>
      <c r="O15" s="12" t="str">
        <f t="shared" si="0"/>
        <v>2019-02</v>
      </c>
      <c r="P15" s="12" t="str">
        <f t="shared" si="0"/>
        <v>2019-03</v>
      </c>
      <c r="Q15" s="12" t="str">
        <f t="shared" si="0"/>
        <v>2019-04</v>
      </c>
      <c r="R15" s="27"/>
    </row>
    <row r="16" spans="2:20" ht="5.25" customHeight="1" x14ac:dyDescent="0.25">
      <c r="B16" s="28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30"/>
    </row>
    <row r="20" spans="2:18" ht="4.5" customHeight="1" x14ac:dyDescent="0.25">
      <c r="B20" s="23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5"/>
    </row>
    <row r="21" spans="2:18" ht="15.75" x14ac:dyDescent="0.25">
      <c r="B21" s="26"/>
      <c r="C21" s="21" t="s">
        <v>56</v>
      </c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7"/>
    </row>
    <row r="22" spans="2:18" x14ac:dyDescent="0.25">
      <c r="B22" s="26"/>
      <c r="C22" s="20" t="s">
        <v>23</v>
      </c>
      <c r="D22" s="20" t="s">
        <v>24</v>
      </c>
      <c r="E22" s="20" t="str">
        <f>'Reconciliation Report'!J7</f>
        <v>2019-05</v>
      </c>
      <c r="F22" s="20" t="str">
        <f>'Reconciliation Report'!K7</f>
        <v>2019-06</v>
      </c>
      <c r="G22" s="20" t="str">
        <f>'Reconciliation Report'!L7</f>
        <v>2019-07</v>
      </c>
      <c r="H22" s="20" t="str">
        <f>'Reconciliation Report'!M7</f>
        <v>2019-08</v>
      </c>
      <c r="I22" s="20" t="str">
        <f>'Reconciliation Report'!N7</f>
        <v>2019-09</v>
      </c>
      <c r="J22" s="20" t="str">
        <f>'Reconciliation Report'!O7</f>
        <v>2019-10</v>
      </c>
      <c r="K22" s="20" t="str">
        <f>'Reconciliation Report'!P7</f>
        <v>2019-11</v>
      </c>
      <c r="L22" s="20" t="str">
        <f>'Reconciliation Report'!Q7</f>
        <v>2019-12</v>
      </c>
      <c r="M22" s="20" t="str">
        <f>'Reconciliation Report'!R7</f>
        <v>2020-01</v>
      </c>
      <c r="N22" s="20" t="str">
        <f>'Reconciliation Report'!S7</f>
        <v>2020-02</v>
      </c>
      <c r="O22" s="20" t="str">
        <f>'Reconciliation Report'!T7</f>
        <v>2020-03</v>
      </c>
      <c r="P22" s="20" t="str">
        <f>'Reconciliation Report'!U7</f>
        <v>2020-04</v>
      </c>
      <c r="Q22" s="20" t="str">
        <f>'Reconciliation Report'!V7</f>
        <v>2020-05</v>
      </c>
      <c r="R22" s="27"/>
    </row>
    <row r="23" spans="2:18" x14ac:dyDescent="0.25">
      <c r="B23" s="26"/>
      <c r="C23" s="4">
        <f>'Reconciliation Report'!C20</f>
        <v>0</v>
      </c>
      <c r="D23" s="4">
        <f>'Reconciliation Report'!D20</f>
        <v>1</v>
      </c>
      <c r="E23" s="5" t="str">
        <f t="shared" ref="E23:Q28" si="1">IF($D23 = 9999,"0000-00",TEXT(EDATE(DATEVALUE(_xlfn.CONCAT(E$22,"-01")),$D23*-1),$D$5))</f>
        <v>2019-04</v>
      </c>
      <c r="F23" s="5" t="str">
        <f t="shared" si="1"/>
        <v>2019-05</v>
      </c>
      <c r="G23" s="5" t="str">
        <f t="shared" si="1"/>
        <v>2019-06</v>
      </c>
      <c r="H23" s="5" t="str">
        <f t="shared" si="1"/>
        <v>2019-07</v>
      </c>
      <c r="I23" s="5" t="str">
        <f t="shared" si="1"/>
        <v>2019-08</v>
      </c>
      <c r="J23" s="5" t="str">
        <f t="shared" si="1"/>
        <v>2019-09</v>
      </c>
      <c r="K23" s="5" t="str">
        <f t="shared" si="1"/>
        <v>2019-10</v>
      </c>
      <c r="L23" s="5" t="str">
        <f t="shared" si="1"/>
        <v>2019-11</v>
      </c>
      <c r="M23" s="5" t="str">
        <f t="shared" si="1"/>
        <v>2019-12</v>
      </c>
      <c r="N23" s="5" t="str">
        <f t="shared" si="1"/>
        <v>2020-01</v>
      </c>
      <c r="O23" s="5" t="str">
        <f t="shared" si="1"/>
        <v>2020-02</v>
      </c>
      <c r="P23" s="5" t="str">
        <f t="shared" si="1"/>
        <v>2020-03</v>
      </c>
      <c r="Q23" s="5" t="str">
        <f t="shared" si="1"/>
        <v>2020-04</v>
      </c>
      <c r="R23" s="27"/>
    </row>
    <row r="24" spans="2:18" x14ac:dyDescent="0.25">
      <c r="B24" s="26"/>
      <c r="C24" s="7">
        <f>'Reconciliation Report'!C21</f>
        <v>2</v>
      </c>
      <c r="D24" s="7">
        <f>'Reconciliation Report'!D21</f>
        <v>3</v>
      </c>
      <c r="E24" s="11" t="str">
        <f t="shared" si="1"/>
        <v>2019-02</v>
      </c>
      <c r="F24" s="11" t="str">
        <f t="shared" si="1"/>
        <v>2019-03</v>
      </c>
      <c r="G24" s="11" t="str">
        <f t="shared" si="1"/>
        <v>2019-04</v>
      </c>
      <c r="H24" s="11" t="str">
        <f t="shared" si="1"/>
        <v>2019-05</v>
      </c>
      <c r="I24" s="11" t="str">
        <f t="shared" si="1"/>
        <v>2019-06</v>
      </c>
      <c r="J24" s="11" t="str">
        <f t="shared" si="1"/>
        <v>2019-07</v>
      </c>
      <c r="K24" s="11" t="str">
        <f t="shared" si="1"/>
        <v>2019-08</v>
      </c>
      <c r="L24" s="11" t="str">
        <f t="shared" si="1"/>
        <v>2019-09</v>
      </c>
      <c r="M24" s="11" t="str">
        <f t="shared" si="1"/>
        <v>2019-10</v>
      </c>
      <c r="N24" s="11" t="str">
        <f t="shared" si="1"/>
        <v>2019-11</v>
      </c>
      <c r="O24" s="11" t="str">
        <f t="shared" si="1"/>
        <v>2019-12</v>
      </c>
      <c r="P24" s="11" t="str">
        <f t="shared" si="1"/>
        <v>2020-01</v>
      </c>
      <c r="Q24" s="11" t="str">
        <f t="shared" si="1"/>
        <v>2020-02</v>
      </c>
      <c r="R24" s="27"/>
    </row>
    <row r="25" spans="2:18" x14ac:dyDescent="0.25">
      <c r="B25" s="26"/>
      <c r="C25" s="4">
        <f>'Reconciliation Report'!C22</f>
        <v>4</v>
      </c>
      <c r="D25" s="4">
        <f>'Reconciliation Report'!D22</f>
        <v>6</v>
      </c>
      <c r="E25" s="5" t="str">
        <f t="shared" si="1"/>
        <v>2018-11</v>
      </c>
      <c r="F25" s="5" t="str">
        <f t="shared" si="1"/>
        <v>2018-12</v>
      </c>
      <c r="G25" s="5" t="str">
        <f t="shared" si="1"/>
        <v>2019-01</v>
      </c>
      <c r="H25" s="5" t="str">
        <f t="shared" si="1"/>
        <v>2019-02</v>
      </c>
      <c r="I25" s="5" t="str">
        <f t="shared" si="1"/>
        <v>2019-03</v>
      </c>
      <c r="J25" s="5" t="str">
        <f t="shared" si="1"/>
        <v>2019-04</v>
      </c>
      <c r="K25" s="5" t="str">
        <f t="shared" si="1"/>
        <v>2019-05</v>
      </c>
      <c r="L25" s="5" t="str">
        <f t="shared" si="1"/>
        <v>2019-06</v>
      </c>
      <c r="M25" s="5" t="str">
        <f t="shared" si="1"/>
        <v>2019-07</v>
      </c>
      <c r="N25" s="5" t="str">
        <f t="shared" si="1"/>
        <v>2019-08</v>
      </c>
      <c r="O25" s="5" t="str">
        <f t="shared" si="1"/>
        <v>2019-09</v>
      </c>
      <c r="P25" s="5" t="str">
        <f t="shared" si="1"/>
        <v>2019-10</v>
      </c>
      <c r="Q25" s="5" t="str">
        <f t="shared" si="1"/>
        <v>2019-11</v>
      </c>
      <c r="R25" s="27"/>
    </row>
    <row r="26" spans="2:18" x14ac:dyDescent="0.25">
      <c r="B26" s="26"/>
      <c r="C26" s="7">
        <f>'Reconciliation Report'!C23</f>
        <v>7</v>
      </c>
      <c r="D26" s="7">
        <f>'Reconciliation Report'!D23</f>
        <v>9</v>
      </c>
      <c r="E26" s="11" t="str">
        <f t="shared" si="1"/>
        <v>2018-08</v>
      </c>
      <c r="F26" s="11" t="str">
        <f t="shared" si="1"/>
        <v>2018-09</v>
      </c>
      <c r="G26" s="11" t="str">
        <f t="shared" si="1"/>
        <v>2018-10</v>
      </c>
      <c r="H26" s="11" t="str">
        <f t="shared" si="1"/>
        <v>2018-11</v>
      </c>
      <c r="I26" s="11" t="str">
        <f t="shared" si="1"/>
        <v>2018-12</v>
      </c>
      <c r="J26" s="11" t="str">
        <f t="shared" si="1"/>
        <v>2019-01</v>
      </c>
      <c r="K26" s="11" t="str">
        <f t="shared" si="1"/>
        <v>2019-02</v>
      </c>
      <c r="L26" s="11" t="str">
        <f t="shared" si="1"/>
        <v>2019-03</v>
      </c>
      <c r="M26" s="11" t="str">
        <f t="shared" si="1"/>
        <v>2019-04</v>
      </c>
      <c r="N26" s="11" t="str">
        <f t="shared" si="1"/>
        <v>2019-05</v>
      </c>
      <c r="O26" s="11" t="str">
        <f t="shared" si="1"/>
        <v>2019-06</v>
      </c>
      <c r="P26" s="11" t="str">
        <f t="shared" si="1"/>
        <v>2019-07</v>
      </c>
      <c r="Q26" s="11" t="str">
        <f t="shared" si="1"/>
        <v>2019-08</v>
      </c>
      <c r="R26" s="27"/>
    </row>
    <row r="27" spans="2:18" x14ac:dyDescent="0.25">
      <c r="B27" s="26"/>
      <c r="C27" s="4">
        <f>'Reconciliation Report'!C24</f>
        <v>10</v>
      </c>
      <c r="D27" s="4">
        <f>'Reconciliation Report'!D24</f>
        <v>12</v>
      </c>
      <c r="E27" s="5" t="str">
        <f t="shared" si="1"/>
        <v>2018-05</v>
      </c>
      <c r="F27" s="5" t="str">
        <f t="shared" si="1"/>
        <v>2018-06</v>
      </c>
      <c r="G27" s="5" t="str">
        <f t="shared" si="1"/>
        <v>2018-07</v>
      </c>
      <c r="H27" s="5" t="str">
        <f t="shared" si="1"/>
        <v>2018-08</v>
      </c>
      <c r="I27" s="5" t="str">
        <f t="shared" si="1"/>
        <v>2018-09</v>
      </c>
      <c r="J27" s="5" t="str">
        <f t="shared" si="1"/>
        <v>2018-10</v>
      </c>
      <c r="K27" s="5" t="str">
        <f t="shared" si="1"/>
        <v>2018-11</v>
      </c>
      <c r="L27" s="5" t="str">
        <f t="shared" si="1"/>
        <v>2018-12</v>
      </c>
      <c r="M27" s="5" t="str">
        <f t="shared" si="1"/>
        <v>2019-01</v>
      </c>
      <c r="N27" s="5" t="str">
        <f t="shared" si="1"/>
        <v>2019-02</v>
      </c>
      <c r="O27" s="5" t="str">
        <f t="shared" si="1"/>
        <v>2019-03</v>
      </c>
      <c r="P27" s="5" t="str">
        <f t="shared" si="1"/>
        <v>2019-04</v>
      </c>
      <c r="Q27" s="5" t="str">
        <f t="shared" si="1"/>
        <v>2019-05</v>
      </c>
      <c r="R27" s="27"/>
    </row>
    <row r="28" spans="2:18" x14ac:dyDescent="0.25">
      <c r="B28" s="26"/>
      <c r="C28" s="7">
        <f>'Reconciliation Report'!C25</f>
        <v>13</v>
      </c>
      <c r="D28" s="7">
        <f>'Reconciliation Report'!D25</f>
        <v>9999</v>
      </c>
      <c r="E28" s="11" t="str">
        <f t="shared" si="1"/>
        <v>0000-00</v>
      </c>
      <c r="F28" s="11" t="str">
        <f t="shared" si="1"/>
        <v>0000-00</v>
      </c>
      <c r="G28" s="11" t="str">
        <f t="shared" si="1"/>
        <v>0000-00</v>
      </c>
      <c r="H28" s="11" t="str">
        <f t="shared" si="1"/>
        <v>0000-00</v>
      </c>
      <c r="I28" s="11" t="str">
        <f t="shared" si="1"/>
        <v>0000-00</v>
      </c>
      <c r="J28" s="11" t="str">
        <f t="shared" si="1"/>
        <v>0000-00</v>
      </c>
      <c r="K28" s="11" t="str">
        <f t="shared" si="1"/>
        <v>0000-00</v>
      </c>
      <c r="L28" s="11" t="str">
        <f t="shared" si="1"/>
        <v>0000-00</v>
      </c>
      <c r="M28" s="11" t="str">
        <f t="shared" si="1"/>
        <v>0000-00</v>
      </c>
      <c r="N28" s="11" t="str">
        <f t="shared" si="1"/>
        <v>0000-00</v>
      </c>
      <c r="O28" s="11" t="str">
        <f t="shared" si="1"/>
        <v>0000-00</v>
      </c>
      <c r="P28" s="11" t="str">
        <f t="shared" si="1"/>
        <v>0000-00</v>
      </c>
      <c r="Q28" s="11" t="str">
        <f t="shared" si="1"/>
        <v>0000-00</v>
      </c>
      <c r="R28" s="27"/>
    </row>
    <row r="29" spans="2:18" ht="4.5" customHeight="1" x14ac:dyDescent="0.25">
      <c r="B29" s="28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30"/>
    </row>
  </sheetData>
  <mergeCells count="1">
    <mergeCell ref="I1:L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72A06-5264-47C3-AF1F-A62D4BEDDF04}">
  <dimension ref="A1:AI46"/>
  <sheetViews>
    <sheetView showGridLines="0" tabSelected="1" workbookViewId="0">
      <selection activeCell="D8" sqref="D8"/>
    </sheetView>
  </sheetViews>
  <sheetFormatPr defaultRowHeight="15" x14ac:dyDescent="0.25"/>
  <cols>
    <col min="1" max="1" width="1.5703125" style="76" customWidth="1"/>
    <col min="2" max="2" width="9.140625" style="76" hidden="1" customWidth="1"/>
    <col min="3" max="3" width="15.85546875" style="77" customWidth="1"/>
    <col min="4" max="4" width="15.85546875" style="78" customWidth="1"/>
    <col min="5" max="5" width="4.140625" style="78" customWidth="1"/>
    <col min="6" max="6" width="1.140625" style="78" customWidth="1"/>
    <col min="7" max="7" width="0.7109375" style="76" customWidth="1"/>
    <col min="8" max="8" width="29" style="76" customWidth="1"/>
    <col min="9" max="9" width="7.7109375" style="76" hidden="1" customWidth="1"/>
    <col min="10" max="10" width="10.7109375" style="76" bestFit="1" customWidth="1"/>
    <col min="11" max="19" width="9.7109375" style="76" bestFit="1" customWidth="1"/>
    <col min="20" max="22" width="10.7109375" style="76" bestFit="1" customWidth="1"/>
    <col min="23" max="23" width="1" style="76" customWidth="1"/>
    <col min="24" max="26" width="9.140625" style="76"/>
    <col min="27" max="27" width="14.42578125" style="77" hidden="1" customWidth="1"/>
    <col min="28" max="29" width="0" style="76" hidden="1" customWidth="1"/>
    <col min="30" max="16384" width="9.140625" style="76"/>
  </cols>
  <sheetData>
    <row r="1" spans="2:35" s="15" customFormat="1" ht="15" customHeight="1" x14ac:dyDescent="0.25">
      <c r="B1" s="18"/>
      <c r="C1" s="16"/>
      <c r="D1" s="16"/>
      <c r="E1" s="16"/>
      <c r="F1" s="16"/>
      <c r="G1" s="16"/>
      <c r="L1" s="93" t="s">
        <v>113</v>
      </c>
      <c r="M1" s="93"/>
      <c r="N1" s="93"/>
      <c r="O1" s="93"/>
      <c r="X1" s="16"/>
      <c r="AB1" s="18"/>
    </row>
    <row r="2" spans="2:35" s="15" customFormat="1" ht="15" customHeight="1" x14ac:dyDescent="0.25">
      <c r="B2" s="18"/>
      <c r="C2" s="16"/>
      <c r="D2" s="16"/>
      <c r="E2" s="16"/>
      <c r="F2" s="16"/>
      <c r="G2" s="16"/>
      <c r="L2" s="93"/>
      <c r="M2" s="93"/>
      <c r="N2" s="93"/>
      <c r="O2" s="93"/>
      <c r="P2" s="17"/>
      <c r="Q2" s="17"/>
      <c r="R2" s="17"/>
      <c r="S2" s="17"/>
      <c r="X2" s="16"/>
      <c r="AB2" s="18"/>
    </row>
    <row r="3" spans="2:35" s="15" customFormat="1" ht="15" customHeight="1" x14ac:dyDescent="0.25">
      <c r="B3" s="18"/>
      <c r="C3" s="16"/>
      <c r="D3" s="16"/>
      <c r="E3" s="16"/>
      <c r="F3" s="16"/>
      <c r="G3" s="16"/>
      <c r="L3" s="93"/>
      <c r="M3" s="93"/>
      <c r="N3" s="93"/>
      <c r="O3" s="93"/>
      <c r="X3" s="16"/>
      <c r="AB3" s="18"/>
    </row>
    <row r="5" spans="2:35" x14ac:dyDescent="0.25">
      <c r="E5" s="79"/>
      <c r="F5" s="79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1"/>
      <c r="AB5" s="80"/>
      <c r="AC5" s="80"/>
      <c r="AD5" s="80"/>
      <c r="AE5" s="80"/>
      <c r="AF5" s="80"/>
      <c r="AG5" s="80"/>
      <c r="AH5" s="80"/>
      <c r="AI5" s="80"/>
    </row>
    <row r="6" spans="2:35" ht="14.25" customHeight="1" x14ac:dyDescent="0.25">
      <c r="C6" s="77" t="str">
        <f>_xlfn.CONCAT(C8,",",C9)</f>
        <v>BNK,CF</v>
      </c>
      <c r="E6" s="79"/>
      <c r="F6" s="79"/>
      <c r="G6" s="80"/>
      <c r="H6" s="80"/>
      <c r="I6" s="80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0"/>
      <c r="X6" s="80"/>
      <c r="Y6" s="80"/>
      <c r="Z6" s="80"/>
      <c r="AA6" s="81"/>
      <c r="AB6" s="80"/>
      <c r="AC6" s="80"/>
      <c r="AD6" s="80"/>
      <c r="AE6" s="80"/>
      <c r="AF6" s="80"/>
      <c r="AG6" s="80"/>
      <c r="AH6" s="80"/>
      <c r="AI6" s="80"/>
    </row>
    <row r="7" spans="2:35" x14ac:dyDescent="0.25">
      <c r="E7" s="79"/>
      <c r="F7" s="79"/>
      <c r="G7" s="45"/>
      <c r="H7" s="45" t="s">
        <v>36</v>
      </c>
      <c r="I7" s="45" t="str">
        <f>Parameters!$O18</f>
        <v>2019-04</v>
      </c>
      <c r="J7" s="46" t="str">
        <f>Parameters!$O17</f>
        <v>2019-05</v>
      </c>
      <c r="K7" s="46" t="str">
        <f>Parameters!$O16</f>
        <v>2019-06</v>
      </c>
      <c r="L7" s="46" t="str">
        <f>Parameters!$O15</f>
        <v>2019-07</v>
      </c>
      <c r="M7" s="46" t="str">
        <f>Parameters!$O14</f>
        <v>2019-08</v>
      </c>
      <c r="N7" s="46" t="str">
        <f>Parameters!$O13</f>
        <v>2019-09</v>
      </c>
      <c r="O7" s="46" t="str">
        <f>Parameters!$O12</f>
        <v>2019-10</v>
      </c>
      <c r="P7" s="46" t="str">
        <f>Parameters!$O11</f>
        <v>2019-11</v>
      </c>
      <c r="Q7" s="46" t="str">
        <f>Parameters!$O10</f>
        <v>2019-12</v>
      </c>
      <c r="R7" s="46" t="str">
        <f>Parameters!$O9</f>
        <v>2020-01</v>
      </c>
      <c r="S7" s="46" t="str">
        <f>Parameters!$O8</f>
        <v>2020-02</v>
      </c>
      <c r="T7" s="46" t="str">
        <f>Parameters!$O7</f>
        <v>2020-03</v>
      </c>
      <c r="U7" s="46" t="str">
        <f>Parameters!$O6</f>
        <v>2020-04</v>
      </c>
      <c r="V7" s="46" t="str">
        <f>Parameters!$O5</f>
        <v>2020-05</v>
      </c>
      <c r="W7" s="80"/>
      <c r="X7" s="80"/>
      <c r="Y7" s="80"/>
      <c r="Z7" s="80"/>
      <c r="AA7" s="81"/>
      <c r="AB7" s="80"/>
      <c r="AC7" s="80"/>
      <c r="AD7" s="80"/>
      <c r="AE7" s="80"/>
      <c r="AF7" s="80"/>
      <c r="AG7" s="80"/>
      <c r="AH7" s="80"/>
      <c r="AI7" s="80"/>
    </row>
    <row r="8" spans="2:35" x14ac:dyDescent="0.25">
      <c r="C8" s="77" t="s">
        <v>10</v>
      </c>
      <c r="E8" s="79"/>
      <c r="F8" s="79"/>
      <c r="G8" s="47"/>
      <c r="H8" s="48" t="s">
        <v>37</v>
      </c>
      <c r="I8" s="49"/>
      <c r="J8" s="49">
        <f>[1]!NecAccess("Cash Reconciliation","*SERVER.FLD0000003","Count","CF_ReconResultMaster.EntryType,Company.Code,BankBranch.Code,Bank.Code,AccountMaster.Code,*SERVER.FLD00000012",$C8,Parameters!$C$3,Parameters!$C$4,Parameters!$C$5,Parameters!$C$6,J$7)</f>
        <v>0</v>
      </c>
      <c r="K8" s="49">
        <f>[1]!NecAccess("Cash Reconciliation","*SERVER.FLD0000003","Count","CF_ReconResultMaster.EntryType,Company.Code,BankBranch.Code,Bank.Code,AccountMaster.Code,*SERVER.FLD00000012",$C8,Parameters!$C$3,Parameters!$C$4,Parameters!$C$5,Parameters!$C$6,K$7)</f>
        <v>0</v>
      </c>
      <c r="L8" s="49">
        <f>[1]!NecAccess("Cash Reconciliation","*SERVER.FLD0000003","Count","CF_ReconResultMaster.EntryType,Company.Code,BankBranch.Code,Bank.Code,AccountMaster.Code,*SERVER.FLD00000012",$C8,Parameters!$C$3,Parameters!$C$4,Parameters!$C$5,Parameters!$C$6,L$7)</f>
        <v>42</v>
      </c>
      <c r="M8" s="49">
        <f>[1]!NecAccess("Cash Reconciliation","*SERVER.FLD0000003","Count","CF_ReconResultMaster.EntryType,Company.Code,BankBranch.Code,Bank.Code,AccountMaster.Code,*SERVER.FLD00000012",$C8,Parameters!$C$3,Parameters!$C$4,Parameters!$C$5,Parameters!$C$6,M$7)</f>
        <v>0</v>
      </c>
      <c r="N8" s="49">
        <f>[1]!NecAccess("Cash Reconciliation","*SERVER.FLD0000003","Count","CF_ReconResultMaster.EntryType,Company.Code,BankBranch.Code,Bank.Code,AccountMaster.Code,*SERVER.FLD00000012",$C8,Parameters!$C$3,Parameters!$C$4,Parameters!$C$5,Parameters!$C$6,N$7)</f>
        <v>0</v>
      </c>
      <c r="O8" s="49">
        <f>[1]!NecAccess("Cash Reconciliation","*SERVER.FLD0000003","Count","CF_ReconResultMaster.EntryType,Company.Code,BankBranch.Code,Bank.Code,AccountMaster.Code,*SERVER.FLD00000012",$C8,Parameters!$C$3,Parameters!$C$4,Parameters!$C$5,Parameters!$C$6,O$7)</f>
        <v>0</v>
      </c>
      <c r="P8" s="49">
        <f>[1]!NecAccess("Cash Reconciliation","*SERVER.FLD0000003","Count","CF_ReconResultMaster.EntryType,Company.Code,BankBranch.Code,Bank.Code,AccountMaster.Code,*SERVER.FLD00000012",$C8,Parameters!$C$3,Parameters!$C$4,Parameters!$C$5,Parameters!$C$6,P$7)</f>
        <v>0</v>
      </c>
      <c r="Q8" s="49">
        <f>[1]!NecAccess("Cash Reconciliation","*SERVER.FLD0000003","Count","CF_ReconResultMaster.EntryType,Company.Code,BankBranch.Code,Bank.Code,AccountMaster.Code,*SERVER.FLD00000012",$C8,Parameters!$C$3,Parameters!$C$4,Parameters!$C$5,Parameters!$C$6,Q$7)</f>
        <v>1</v>
      </c>
      <c r="R8" s="49">
        <f>[1]!NecAccess("Cash Reconciliation","*SERVER.FLD0000003","Count","CF_ReconResultMaster.EntryType,Company.Code,BankBranch.Code,Bank.Code,AccountMaster.Code,*SERVER.FLD00000012",$C8,Parameters!$C$3,Parameters!$C$4,Parameters!$C$5,Parameters!$C$6,R$7)</f>
        <v>0</v>
      </c>
      <c r="S8" s="49">
        <f>[1]!NecAccess("Cash Reconciliation","*SERVER.FLD0000003","Count","CF_ReconResultMaster.EntryType,Company.Code,BankBranch.Code,Bank.Code,AccountMaster.Code,*SERVER.FLD00000012",$C8,Parameters!$C$3,Parameters!$C$4,Parameters!$C$5,Parameters!$C$6,S$7)</f>
        <v>0</v>
      </c>
      <c r="T8" s="49">
        <f>[1]!NecAccess("Cash Reconciliation","*SERVER.FLD0000003","Count","CF_ReconResultMaster.EntryType,Company.Code,BankBranch.Code,Bank.Code,AccountMaster.Code,*SERVER.FLD00000012",$C8,Parameters!$C$3,Parameters!$C$4,Parameters!$C$5,Parameters!$C$6,T$7)</f>
        <v>0</v>
      </c>
      <c r="U8" s="49">
        <f>[1]!NecAccess("Cash Reconciliation","*SERVER.FLD0000003","Count","CF_ReconResultMaster.EntryType,Company.Code,BankBranch.Code,Bank.Code,AccountMaster.Code,*SERVER.FLD00000012",$C8,Parameters!$C$3,Parameters!$C$4,Parameters!$C$5,Parameters!$C$6,U$7)</f>
        <v>0</v>
      </c>
      <c r="V8" s="49">
        <f>[1]!NecAccess("Cash Reconciliation","*SERVER.FLD0000003","Count","CF_ReconResultMaster.EntryType,Company.Code,BankBranch.Code,Bank.Code,AccountMaster.Code,*SERVER.FLD00000012",$C8,Parameters!$C$3,Parameters!$C$4,Parameters!$C$5,Parameters!$C$6,V$7)</f>
        <v>0</v>
      </c>
      <c r="W8" s="80"/>
      <c r="X8" s="80"/>
      <c r="Y8" s="80"/>
      <c r="Z8" s="80"/>
      <c r="AA8" s="81"/>
      <c r="AB8" s="80"/>
      <c r="AC8" s="80"/>
      <c r="AD8" s="80"/>
      <c r="AE8" s="80"/>
      <c r="AF8" s="80"/>
      <c r="AG8" s="80"/>
      <c r="AH8" s="80"/>
      <c r="AI8" s="80"/>
    </row>
    <row r="9" spans="2:35" x14ac:dyDescent="0.25">
      <c r="C9" s="77" t="s">
        <v>32</v>
      </c>
      <c r="E9" s="79"/>
      <c r="F9" s="79"/>
      <c r="G9" s="47"/>
      <c r="H9" s="48" t="s">
        <v>38</v>
      </c>
      <c r="I9" s="49"/>
      <c r="J9" s="49">
        <f>[1]!NecAccess("Cash Reconciliation","*SERVER.FLD0000003","Count","CF_ReconResultMaster.EntryType,Company.Code,BankBranch.Code,Bank.Code,AccountMaster.Code,*SERVER.FLD00000012",$C9,Parameters!$C$3,Parameters!$C$4,Parameters!$C$5,Parameters!$C$6,J$7)</f>
        <v>0</v>
      </c>
      <c r="K9" s="49">
        <f>[1]!NecAccess("Cash Reconciliation","*SERVER.FLD0000003","Count","CF_ReconResultMaster.EntryType,Company.Code,BankBranch.Code,Bank.Code,AccountMaster.Code,*SERVER.FLD00000012",$C9,Parameters!$C$3,Parameters!$C$4,Parameters!$C$5,Parameters!$C$6,K$7)</f>
        <v>0</v>
      </c>
      <c r="L9" s="49">
        <f>[1]!NecAccess("Cash Reconciliation","*SERVER.FLD0000003","Count","CF_ReconResultMaster.EntryType,Company.Code,BankBranch.Code,Bank.Code,AccountMaster.Code,*SERVER.FLD00000012",$C9,Parameters!$C$3,Parameters!$C$4,Parameters!$C$5,Parameters!$C$6,L$7)</f>
        <v>86</v>
      </c>
      <c r="M9" s="49">
        <f>[1]!NecAccess("Cash Reconciliation","*SERVER.FLD0000003","Count","CF_ReconResultMaster.EntryType,Company.Code,BankBranch.Code,Bank.Code,AccountMaster.Code,*SERVER.FLD00000012",$C9,Parameters!$C$3,Parameters!$C$4,Parameters!$C$5,Parameters!$C$6,M$7)</f>
        <v>6</v>
      </c>
      <c r="N9" s="49">
        <f>[1]!NecAccess("Cash Reconciliation","*SERVER.FLD0000003","Count","CF_ReconResultMaster.EntryType,Company.Code,BankBranch.Code,Bank.Code,AccountMaster.Code,*SERVER.FLD00000012",$C9,Parameters!$C$3,Parameters!$C$4,Parameters!$C$5,Parameters!$C$6,N$7)</f>
        <v>6</v>
      </c>
      <c r="O9" s="49">
        <f>[1]!NecAccess("Cash Reconciliation","*SERVER.FLD0000003","Count","CF_ReconResultMaster.EntryType,Company.Code,BankBranch.Code,Bank.Code,AccountMaster.Code,*SERVER.FLD00000012",$C9,Parameters!$C$3,Parameters!$C$4,Parameters!$C$5,Parameters!$C$6,O$7)</f>
        <v>6</v>
      </c>
      <c r="P9" s="49">
        <f>[1]!NecAccess("Cash Reconciliation","*SERVER.FLD0000003","Count","CF_ReconResultMaster.EntryType,Company.Code,BankBranch.Code,Bank.Code,AccountMaster.Code,*SERVER.FLD00000012",$C9,Parameters!$C$3,Parameters!$C$4,Parameters!$C$5,Parameters!$C$6,P$7)</f>
        <v>12</v>
      </c>
      <c r="Q9" s="49">
        <f>[1]!NecAccess("Cash Reconciliation","*SERVER.FLD0000003","Count","CF_ReconResultMaster.EntryType,Company.Code,BankBranch.Code,Bank.Code,AccountMaster.Code,*SERVER.FLD00000012",$C9,Parameters!$C$3,Parameters!$C$4,Parameters!$C$5,Parameters!$C$6,Q$7)</f>
        <v>11</v>
      </c>
      <c r="R9" s="49">
        <f>[1]!NecAccess("Cash Reconciliation","*SERVER.FLD0000003","Count","CF_ReconResultMaster.EntryType,Company.Code,BankBranch.Code,Bank.Code,AccountMaster.Code,*SERVER.FLD00000012",$C9,Parameters!$C$3,Parameters!$C$4,Parameters!$C$5,Parameters!$C$6,R$7)</f>
        <v>6</v>
      </c>
      <c r="S9" s="49">
        <f>[1]!NecAccess("Cash Reconciliation","*SERVER.FLD0000003","Count","CF_ReconResultMaster.EntryType,Company.Code,BankBranch.Code,Bank.Code,AccountMaster.Code,*SERVER.FLD00000012",$C9,Parameters!$C$3,Parameters!$C$4,Parameters!$C$5,Parameters!$C$6,S$7)</f>
        <v>2</v>
      </c>
      <c r="T9" s="49">
        <f>[1]!NecAccess("Cash Reconciliation","*SERVER.FLD0000003","Count","CF_ReconResultMaster.EntryType,Company.Code,BankBranch.Code,Bank.Code,AccountMaster.Code,*SERVER.FLD00000012",$C9,Parameters!$C$3,Parameters!$C$4,Parameters!$C$5,Parameters!$C$6,T$7)</f>
        <v>2</v>
      </c>
      <c r="U9" s="49">
        <f>[1]!NecAccess("Cash Reconciliation","*SERVER.FLD0000003","Count","CF_ReconResultMaster.EntryType,Company.Code,BankBranch.Code,Bank.Code,AccountMaster.Code,*SERVER.FLD00000012",$C9,Parameters!$C$3,Parameters!$C$4,Parameters!$C$5,Parameters!$C$6,U$7)</f>
        <v>2</v>
      </c>
      <c r="V9" s="49">
        <f>[1]!NecAccess("Cash Reconciliation","*SERVER.FLD0000003","Count","CF_ReconResultMaster.EntryType,Company.Code,BankBranch.Code,Bank.Code,AccountMaster.Code,*SERVER.FLD00000012",$C9,Parameters!$C$3,Parameters!$C$4,Parameters!$C$5,Parameters!$C$6,V$7)</f>
        <v>2</v>
      </c>
      <c r="W9" s="80"/>
      <c r="X9" s="80"/>
      <c r="Y9" s="80"/>
      <c r="Z9" s="80"/>
      <c r="AA9" s="81"/>
      <c r="AB9" s="80"/>
      <c r="AC9" s="80"/>
      <c r="AD9" s="80"/>
      <c r="AE9" s="80"/>
      <c r="AF9" s="80"/>
      <c r="AG9" s="80"/>
      <c r="AH9" s="80"/>
      <c r="AI9" s="80"/>
    </row>
    <row r="10" spans="2:35" ht="15.75" thickBot="1" x14ac:dyDescent="0.3">
      <c r="E10" s="79"/>
      <c r="F10" s="79"/>
      <c r="G10" s="10"/>
      <c r="H10" s="13" t="s">
        <v>39</v>
      </c>
      <c r="I10" s="9"/>
      <c r="J10" s="8">
        <f>SUM(J8:J9)</f>
        <v>0</v>
      </c>
      <c r="K10" s="8">
        <f t="shared" ref="K10:V10" si="0">SUM(K8:K9)</f>
        <v>0</v>
      </c>
      <c r="L10" s="8">
        <f t="shared" si="0"/>
        <v>128</v>
      </c>
      <c r="M10" s="8">
        <f t="shared" si="0"/>
        <v>6</v>
      </c>
      <c r="N10" s="8">
        <f t="shared" si="0"/>
        <v>6</v>
      </c>
      <c r="O10" s="8">
        <f t="shared" si="0"/>
        <v>6</v>
      </c>
      <c r="P10" s="8">
        <f t="shared" si="0"/>
        <v>12</v>
      </c>
      <c r="Q10" s="8">
        <f t="shared" si="0"/>
        <v>12</v>
      </c>
      <c r="R10" s="8">
        <f t="shared" si="0"/>
        <v>6</v>
      </c>
      <c r="S10" s="8">
        <f t="shared" si="0"/>
        <v>2</v>
      </c>
      <c r="T10" s="8">
        <f t="shared" si="0"/>
        <v>2</v>
      </c>
      <c r="U10" s="8">
        <f t="shared" si="0"/>
        <v>2</v>
      </c>
      <c r="V10" s="8">
        <f t="shared" si="0"/>
        <v>2</v>
      </c>
      <c r="W10" s="80"/>
      <c r="X10" s="80"/>
      <c r="Y10" s="80"/>
      <c r="Z10" s="80"/>
      <c r="AA10" s="81"/>
      <c r="AB10" s="80"/>
      <c r="AC10" s="80"/>
      <c r="AD10" s="80"/>
      <c r="AE10" s="80"/>
      <c r="AF10" s="80"/>
      <c r="AG10" s="80"/>
      <c r="AH10" s="80"/>
      <c r="AI10" s="80"/>
    </row>
    <row r="11" spans="2:35" x14ac:dyDescent="0.25">
      <c r="E11" s="79"/>
      <c r="F11" s="79"/>
      <c r="G11" s="49"/>
      <c r="H11" s="80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80"/>
      <c r="X11" s="80"/>
      <c r="Y11" s="80"/>
      <c r="Z11" s="80"/>
      <c r="AA11" s="81" t="s">
        <v>27</v>
      </c>
      <c r="AB11" s="80" t="str">
        <f>$V$7</f>
        <v>2020-05</v>
      </c>
      <c r="AC11" s="80" t="str">
        <f>$V$7</f>
        <v>2020-05</v>
      </c>
      <c r="AD11" s="80"/>
      <c r="AE11" s="80"/>
      <c r="AF11" s="80"/>
      <c r="AG11" s="80"/>
      <c r="AH11" s="80"/>
      <c r="AI11" s="80"/>
    </row>
    <row r="12" spans="2:35" x14ac:dyDescent="0.25">
      <c r="E12" s="79"/>
      <c r="F12" s="79"/>
      <c r="G12" s="49"/>
      <c r="H12" s="80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80"/>
      <c r="X12" s="80"/>
      <c r="Y12" s="80"/>
      <c r="Z12" s="80"/>
      <c r="AA12" s="81" t="s">
        <v>28</v>
      </c>
      <c r="AB12" s="80" t="s">
        <v>10</v>
      </c>
      <c r="AC12" s="81" t="s">
        <v>32</v>
      </c>
      <c r="AD12" s="80"/>
      <c r="AE12" s="80"/>
      <c r="AF12" s="80"/>
      <c r="AG12" s="80"/>
      <c r="AH12" s="80"/>
      <c r="AI12" s="80"/>
    </row>
    <row r="13" spans="2:35" x14ac:dyDescent="0.25">
      <c r="B13" s="76" t="str">
        <f>IF(C13="","",_xlfn.CONCAT(C13,","))</f>
        <v>01,</v>
      </c>
      <c r="C13" s="83" t="s">
        <v>12</v>
      </c>
      <c r="D13" s="84"/>
      <c r="E13" s="85"/>
      <c r="F13" s="85"/>
      <c r="G13" s="50"/>
      <c r="H13" s="51">
        <v>1</v>
      </c>
      <c r="I13" s="49">
        <f>[1]!NecAccess("Cash Reconciliation","*SERVER.FLD0000003","Count","CF_ReconResultMaster.EntryType,*SERVER.FLD0000001,Company.Code,BankBranch.Code,Bank.Code,AccountMaster.Code,¬*SERVER.FLD00000013,*SERVER.FLD00000012","$A$8:$A$9",$C$13,Parameters!$C$3,Parameters!$C$4,Parameters!$C$5,Parameters!$C$6,"['0000-00:" &amp; I$7 &amp; "]","['0000-00:" &amp; I$7 &amp; "]")</f>
        <v>0</v>
      </c>
      <c r="J13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J$7 &amp; "]","['0000-00:" &amp; J$7 &amp; "]")</f>
        <v>0</v>
      </c>
      <c r="K13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K$7 &amp; "]","['0000-00:" &amp; K$7 &amp; "]")</f>
        <v>0</v>
      </c>
      <c r="L13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L$7 &amp; "]","['0000-00:" &amp; L$7 &amp; "]")</f>
        <v>0</v>
      </c>
      <c r="M13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M$7 &amp; "]","['0000-00:" &amp; M$7 &amp; "]")</f>
        <v>0</v>
      </c>
      <c r="N13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N$7 &amp; "]","['0000-00:" &amp; N$7 &amp; "]")</f>
        <v>0</v>
      </c>
      <c r="O13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O$7 &amp; "]","['0000-00:" &amp; O$7 &amp; "]")</f>
        <v>0</v>
      </c>
      <c r="P13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P$7 &amp; "]","['0000-00:" &amp; P$7 &amp; "]")</f>
        <v>0</v>
      </c>
      <c r="Q13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Q$7 &amp; "]","['0000-00:" &amp; Q$7 &amp; "]")</f>
        <v>0</v>
      </c>
      <c r="R13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R$7 &amp; "]","['0000-00:" &amp; R$7 &amp; "]")</f>
        <v>0</v>
      </c>
      <c r="S13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S$7 &amp; "]","['0000-00:" &amp; S$7 &amp; "]")</f>
        <v>0</v>
      </c>
      <c r="T13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T$7 &amp; "]","['0000-00:" &amp; T$7 &amp; "]")</f>
        <v>0</v>
      </c>
      <c r="U13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U$7 &amp; "]","['0000-00:" &amp; U$7 &amp; "]")</f>
        <v>0</v>
      </c>
      <c r="V13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V$7 &amp; "]","['0000-00:" &amp; V$7 &amp; "]")</f>
        <v>0</v>
      </c>
      <c r="W13" s="80"/>
      <c r="X13" s="80"/>
      <c r="Y13" s="80"/>
      <c r="Z13" s="80"/>
      <c r="AA13" s="81">
        <f>H13</f>
        <v>1</v>
      </c>
      <c r="AB13" s="80">
        <f>[1]!NecAccess("Cash Reconciliation","*SERVER.FLD0000003","Count","CF_ReconResultMaster.EntryType,*SERVER.FLD0000001,Company.Code,BankBranch.Code,Bank.Code,AccountMaster.Code,¬*SERVER.FLD00000013,*SERVER.FLD00000012",AB$12,$C$13,Parameters!$C$3,Parameters!$C$4,Parameters!$C$5,Parameters!$C$6,"['0000-00:" &amp; AB$11 &amp; "]","['0000-00:" &amp; AB$11 &amp; "]")</f>
        <v>0</v>
      </c>
      <c r="AC13" s="80">
        <f>[1]!NecAccess("Cash Reconciliation","*SERVER.FLD0000003","Count","CF_ReconResultMaster.EntryType,*SERVER.FLD0000001,Company.Code,BankBranch.Code,Bank.Code,AccountMaster.Code,¬*SERVER.FLD00000013,*SERVER.FLD00000012",AC$12,$C$13,Parameters!$C$3,Parameters!$C$4,Parameters!$C$5,Parameters!$C$6,"['0000-00:" &amp; AC$11 &amp; "]","['0000-00:" &amp; AC$11 &amp; "]")</f>
        <v>0</v>
      </c>
      <c r="AD13" s="80"/>
      <c r="AE13" s="80"/>
      <c r="AF13" s="80"/>
      <c r="AG13" s="80"/>
      <c r="AH13" s="80"/>
      <c r="AI13" s="80"/>
    </row>
    <row r="14" spans="2:35" x14ac:dyDescent="0.25">
      <c r="B14" s="76" t="str">
        <f t="shared" ref="B14:B17" si="1">IF(C14="","",_xlfn.CONCAT(C14,","))</f>
        <v>30,36,</v>
      </c>
      <c r="C14" s="77" t="s">
        <v>11</v>
      </c>
      <c r="E14" s="79"/>
      <c r="F14" s="79"/>
      <c r="G14" s="52"/>
      <c r="H14" s="51">
        <v>2</v>
      </c>
      <c r="I14" s="49">
        <f>[1]!NecAccess("Cash Reconciliation","*SERVER.FLD0000003","Count","CF_ReconResultMaster.EntryType,*SERVER.FLD0000001,Company.Code,BankBranch.Code,Bank.Code,AccountMaster.Code,¬*SERVER.FLD00000013,*SERVER.FLD00000012","$A$8:$A$9",$C$13,Parameters!$C$3,Parameters!$C$4,Parameters!$C$5,Parameters!$C$6,"['0000-00:" &amp; I$7 &amp; "]","['0000-00:" &amp; I$7 &amp; "]")</f>
        <v>0</v>
      </c>
      <c r="J14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J$7 &amp; "]","['0000-00:" &amp; J$7 &amp; "]")</f>
        <v>0</v>
      </c>
      <c r="K14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K$7 &amp; "]","['0000-00:" &amp; K$7 &amp; "]")</f>
        <v>0</v>
      </c>
      <c r="L14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L$7 &amp; "]","['0000-00:" &amp; L$7 &amp; "]")</f>
        <v>0</v>
      </c>
      <c r="M14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M$7 &amp; "]","['0000-00:" &amp; M$7 &amp; "]")</f>
        <v>0</v>
      </c>
      <c r="N14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N$7 &amp; "]","['0000-00:" &amp; N$7 &amp; "]")</f>
        <v>0</v>
      </c>
      <c r="O14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O$7 &amp; "]","['0000-00:" &amp; O$7 &amp; "]")</f>
        <v>0</v>
      </c>
      <c r="P14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P$7 &amp; "]","['0000-00:" &amp; P$7 &amp; "]")</f>
        <v>0</v>
      </c>
      <c r="Q14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Q$7 &amp; "]","['0000-00:" &amp; Q$7 &amp; "]")</f>
        <v>0</v>
      </c>
      <c r="R14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R$7 &amp; "]","['0000-00:" &amp; R$7 &amp; "]")</f>
        <v>0</v>
      </c>
      <c r="S14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S$7 &amp; "]","['0000-00:" &amp; S$7 &amp; "]")</f>
        <v>0</v>
      </c>
      <c r="T14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T$7 &amp; "]","['0000-00:" &amp; T$7 &amp; "]")</f>
        <v>0</v>
      </c>
      <c r="U14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U$7 &amp; "]","['0000-00:" &amp; U$7 &amp; "]")</f>
        <v>0</v>
      </c>
      <c r="V14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V$7 &amp; "]","['0000-00:" &amp; V$7 &amp; "]")</f>
        <v>0</v>
      </c>
      <c r="W14" s="80"/>
      <c r="X14" s="80"/>
      <c r="Y14" s="80"/>
      <c r="Z14" s="80"/>
      <c r="AA14" s="81">
        <f>H14</f>
        <v>2</v>
      </c>
      <c r="AB14" s="80">
        <f>[1]!NecAccess("Cash Reconciliation","*SERVER.FLD0000003","Count","CF_ReconResultMaster.EntryType,*SERVER.FLD0000001,Company.Code,BankBranch.Code,Bank.Code,AccountMaster.Code,¬*SERVER.FLD00000013,*SERVER.FLD00000012",AB$12,$C$13,Parameters!$C$3,Parameters!$C$4,Parameters!$C$5,Parameters!$C$6,"['0000-00:" &amp; AB$11 &amp; "]","['0000-00:" &amp; AB$11 &amp; "]")</f>
        <v>0</v>
      </c>
      <c r="AC14" s="80">
        <f>[1]!NecAccess("Cash Reconciliation","*SERVER.FLD0000003","Count","CF_ReconResultMaster.EntryType,*SERVER.FLD0000001,Company.Code,BankBranch.Code,Bank.Code,AccountMaster.Code,¬*SERVER.FLD00000013,*SERVER.FLD00000012",AC$12,$C$13,Parameters!$C$3,Parameters!$C$4,Parameters!$C$5,Parameters!$C$6,"['0000-00:" &amp; AC$11 &amp; "]","['0000-00:" &amp; AC$11 &amp; "]")</f>
        <v>0</v>
      </c>
      <c r="AD14" s="80"/>
      <c r="AE14" s="80"/>
      <c r="AF14" s="80"/>
      <c r="AG14" s="80"/>
      <c r="AH14" s="80"/>
      <c r="AI14" s="80"/>
    </row>
    <row r="15" spans="2:35" x14ac:dyDescent="0.25">
      <c r="B15" s="76" t="str">
        <f t="shared" si="1"/>
        <v>06,</v>
      </c>
      <c r="C15" s="83" t="s">
        <v>13</v>
      </c>
      <c r="D15" s="84"/>
      <c r="E15" s="85"/>
      <c r="F15" s="85"/>
      <c r="G15" s="50"/>
      <c r="H15" s="51">
        <v>3</v>
      </c>
      <c r="I15" s="49">
        <f>[1]!NecAccess("Cash Reconciliation","*SERVER.FLD0000003","Count","CF_ReconResultMaster.EntryType,*SERVER.FLD0000001,Company.Code,BankBranch.Code,Bank.Code,AccountMaster.Code,¬*SERVER.FLD00000013,*SERVER.FLD00000012","$A$8:$A$9",$C$13,Parameters!$C$3,Parameters!$C$4,Parameters!$C$5,Parameters!$C$6,"['0000-00:" &amp; I$7 &amp; "]","['0000-00:" &amp; I$7 &amp; "]")</f>
        <v>0</v>
      </c>
      <c r="J15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J$7 &amp; "]","['0000-00:" &amp; J$7 &amp; "]")</f>
        <v>0</v>
      </c>
      <c r="K15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K$7 &amp; "]","['0000-00:" &amp; K$7 &amp; "]")</f>
        <v>0</v>
      </c>
      <c r="L15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L$7 &amp; "]","['0000-00:" &amp; L$7 &amp; "]")</f>
        <v>0</v>
      </c>
      <c r="M15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M$7 &amp; "]","['0000-00:" &amp; M$7 &amp; "]")</f>
        <v>0</v>
      </c>
      <c r="N15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N$7 &amp; "]","['0000-00:" &amp; N$7 &amp; "]")</f>
        <v>0</v>
      </c>
      <c r="O15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O$7 &amp; "]","['0000-00:" &amp; O$7 &amp; "]")</f>
        <v>0</v>
      </c>
      <c r="P15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P$7 &amp; "]","['0000-00:" &amp; P$7 &amp; "]")</f>
        <v>0</v>
      </c>
      <c r="Q15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Q$7 &amp; "]","['0000-00:" &amp; Q$7 &amp; "]")</f>
        <v>0</v>
      </c>
      <c r="R15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R$7 &amp; "]","['0000-00:" &amp; R$7 &amp; "]")</f>
        <v>0</v>
      </c>
      <c r="S15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S$7 &amp; "]","['0000-00:" &amp; S$7 &amp; "]")</f>
        <v>0</v>
      </c>
      <c r="T15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T$7 &amp; "]","['0000-00:" &amp; T$7 &amp; "]")</f>
        <v>0</v>
      </c>
      <c r="U15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U$7 &amp; "]","['0000-00:" &amp; U$7 &amp; "]")</f>
        <v>0</v>
      </c>
      <c r="V15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V$7 &amp; "]","['0000-00:" &amp; V$7 &amp; "]")</f>
        <v>0</v>
      </c>
      <c r="W15" s="80"/>
      <c r="X15" s="80"/>
      <c r="Y15" s="80"/>
      <c r="Z15" s="80"/>
      <c r="AA15" s="81">
        <f t="shared" ref="AA15:AA18" si="2">H15</f>
        <v>3</v>
      </c>
      <c r="AB15" s="80">
        <f>[1]!NecAccess("Cash Reconciliation","*SERVER.FLD0000003","Count","CF_ReconResultMaster.EntryType,*SERVER.FLD0000001,Company.Code,BankBranch.Code,Bank.Code,AccountMaster.Code,¬*SERVER.FLD00000013,*SERVER.FLD00000012",AB$12,$C$13,Parameters!$C$3,Parameters!$C$4,Parameters!$C$5,Parameters!$C$6,"['0000-00:" &amp; AB$11 &amp; "]","['0000-00:" &amp; AB$11 &amp; "]")</f>
        <v>0</v>
      </c>
      <c r="AC15" s="80">
        <f>[1]!NecAccess("Cash Reconciliation","*SERVER.FLD0000003","Count","CF_ReconResultMaster.EntryType,*SERVER.FLD0000001,Company.Code,BankBranch.Code,Bank.Code,AccountMaster.Code,¬*SERVER.FLD00000013,*SERVER.FLD00000012",AC$12,$C$13,Parameters!$C$3,Parameters!$C$4,Parameters!$C$5,Parameters!$C$6,"['0000-00:" &amp; AC$11 &amp; "]","['0000-00:" &amp; AC$11 &amp; "]")</f>
        <v>0</v>
      </c>
      <c r="AD15" s="80"/>
      <c r="AE15" s="80"/>
      <c r="AF15" s="80"/>
      <c r="AG15" s="80"/>
      <c r="AH15" s="80"/>
      <c r="AI15" s="80"/>
    </row>
    <row r="16" spans="2:35" x14ac:dyDescent="0.25">
      <c r="B16" s="76" t="str">
        <f t="shared" si="1"/>
        <v>07,</v>
      </c>
      <c r="C16" s="83" t="s">
        <v>14</v>
      </c>
      <c r="D16" s="84"/>
      <c r="E16" s="85"/>
      <c r="F16" s="85"/>
      <c r="G16" s="50"/>
      <c r="H16" s="51">
        <v>4</v>
      </c>
      <c r="I16" s="49">
        <f>[1]!NecAccess("Cash Reconciliation","*SERVER.FLD0000003","Count","CF_ReconResultMaster.EntryType,*SERVER.FLD0000001,Company.Code,BankBranch.Code,Bank.Code,AccountMaster.Code,¬*SERVER.FLD00000013,*SERVER.FLD00000012","$A$8:$A$9",$C$13,Parameters!$C$3,Parameters!$C$4,Parameters!$C$5,Parameters!$C$6,"['0000-00:" &amp; I$7 &amp; "]","['0000-00:" &amp; I$7 &amp; "]")</f>
        <v>0</v>
      </c>
      <c r="J16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J$7 &amp; "]","['0000-00:" &amp; J$7 &amp; "]")</f>
        <v>0</v>
      </c>
      <c r="K16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K$7 &amp; "]","['0000-00:" &amp; K$7 &amp; "]")</f>
        <v>0</v>
      </c>
      <c r="L16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L$7 &amp; "]","['0000-00:" &amp; L$7 &amp; "]")</f>
        <v>0</v>
      </c>
      <c r="M16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M$7 &amp; "]","['0000-00:" &amp; M$7 &amp; "]")</f>
        <v>0</v>
      </c>
      <c r="N16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N$7 &amp; "]","['0000-00:" &amp; N$7 &amp; "]")</f>
        <v>0</v>
      </c>
      <c r="O16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O$7 &amp; "]","['0000-00:" &amp; O$7 &amp; "]")</f>
        <v>0</v>
      </c>
      <c r="P16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P$7 &amp; "]","['0000-00:" &amp; P$7 &amp; "]")</f>
        <v>0</v>
      </c>
      <c r="Q16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Q$7 &amp; "]","['0000-00:" &amp; Q$7 &amp; "]")</f>
        <v>0</v>
      </c>
      <c r="R16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R$7 &amp; "]","['0000-00:" &amp; R$7 &amp; "]")</f>
        <v>0</v>
      </c>
      <c r="S16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S$7 &amp; "]","['0000-00:" &amp; S$7 &amp; "]")</f>
        <v>0</v>
      </c>
      <c r="T16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T$7 &amp; "]","['0000-00:" &amp; T$7 &amp; "]")</f>
        <v>0</v>
      </c>
      <c r="U16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U$7 &amp; "]","['0000-00:" &amp; U$7 &amp; "]")</f>
        <v>0</v>
      </c>
      <c r="V16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V$7 &amp; "]","['0000-00:" &amp; V$7 &amp; "]")</f>
        <v>0</v>
      </c>
      <c r="W16" s="80"/>
      <c r="X16" s="80"/>
      <c r="Y16" s="80"/>
      <c r="Z16" s="80"/>
      <c r="AA16" s="81">
        <f t="shared" si="2"/>
        <v>4</v>
      </c>
      <c r="AB16" s="80">
        <f>[1]!NecAccess("Cash Reconciliation","*SERVER.FLD0000003","Count","CF_ReconResultMaster.EntryType,*SERVER.FLD0000001,Company.Code,BankBranch.Code,Bank.Code,AccountMaster.Code,¬*SERVER.FLD00000013,*SERVER.FLD00000012",AB$12,$C$13,Parameters!$C$3,Parameters!$C$4,Parameters!$C$5,Parameters!$C$6,"['0000-00:" &amp; AB$11 &amp; "]","['0000-00:" &amp; AB$11 &amp; "]")</f>
        <v>0</v>
      </c>
      <c r="AC16" s="80">
        <f>[1]!NecAccess("Cash Reconciliation","*SERVER.FLD0000003","Count","CF_ReconResultMaster.EntryType,*SERVER.FLD0000001,Company.Code,BankBranch.Code,Bank.Code,AccountMaster.Code,¬*SERVER.FLD00000013,*SERVER.FLD00000012",AC$12,$C$13,Parameters!$C$3,Parameters!$C$4,Parameters!$C$5,Parameters!$C$6,"['0000-00:" &amp; AC$11 &amp; "]","['0000-00:" &amp; AC$11 &amp; "]")</f>
        <v>0</v>
      </c>
      <c r="AD16" s="80"/>
      <c r="AE16" s="80"/>
      <c r="AF16" s="80"/>
      <c r="AG16" s="80"/>
      <c r="AH16" s="80"/>
      <c r="AI16" s="80"/>
    </row>
    <row r="17" spans="2:35" x14ac:dyDescent="0.25">
      <c r="B17" s="76" t="str">
        <f t="shared" si="1"/>
        <v>08,</v>
      </c>
      <c r="C17" s="83" t="s">
        <v>21</v>
      </c>
      <c r="D17" s="84"/>
      <c r="E17" s="85"/>
      <c r="F17" s="85"/>
      <c r="G17" s="50"/>
      <c r="H17" s="51">
        <v>5</v>
      </c>
      <c r="I17" s="49">
        <f>[1]!NecAccess("Cash Reconciliation","*SERVER.FLD0000003","Count","CF_ReconResultMaster.EntryType,*SERVER.FLD0000001,Company.Code,BankBranch.Code,Bank.Code,AccountMaster.Code,¬*SERVER.FLD00000013,*SERVER.FLD00000012","$A$8:$A$9",$C$13,Parameters!$C$3,Parameters!$C$4,Parameters!$C$5,Parameters!$C$6,"['0000-00:" &amp; I$7 &amp; "]","['0000-00:" &amp; I$7 &amp; "]")</f>
        <v>0</v>
      </c>
      <c r="J17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J$7 &amp; "]","['0000-00:" &amp; J$7 &amp; "]")</f>
        <v>0</v>
      </c>
      <c r="K17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K$7 &amp; "]","['0000-00:" &amp; K$7 &amp; "]")</f>
        <v>0</v>
      </c>
      <c r="L17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L$7 &amp; "]","['0000-00:" &amp; L$7 &amp; "]")</f>
        <v>0</v>
      </c>
      <c r="M17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M$7 &amp; "]","['0000-00:" &amp; M$7 &amp; "]")</f>
        <v>0</v>
      </c>
      <c r="N17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N$7 &amp; "]","['0000-00:" &amp; N$7 &amp; "]")</f>
        <v>0</v>
      </c>
      <c r="O17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O$7 &amp; "]","['0000-00:" &amp; O$7 &amp; "]")</f>
        <v>0</v>
      </c>
      <c r="P17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P$7 &amp; "]","['0000-00:" &amp; P$7 &amp; "]")</f>
        <v>0</v>
      </c>
      <c r="Q17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Q$7 &amp; "]","['0000-00:" &amp; Q$7 &amp; "]")</f>
        <v>0</v>
      </c>
      <c r="R17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R$7 &amp; "]","['0000-00:" &amp; R$7 &amp; "]")</f>
        <v>0</v>
      </c>
      <c r="S17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S$7 &amp; "]","['0000-00:" &amp; S$7 &amp; "]")</f>
        <v>0</v>
      </c>
      <c r="T17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T$7 &amp; "]","['0000-00:" &amp; T$7 &amp; "]")</f>
        <v>0</v>
      </c>
      <c r="U17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U$7 &amp; "]","['0000-00:" &amp; U$7 &amp; "]")</f>
        <v>0</v>
      </c>
      <c r="V17" s="49">
        <f>[1]!NecAccess("Cash Reconciliation","*SERVER.FLD0000003","Count","CF_ReconResultMaster.EntryType,*SERVER.FLD0000001,Company.Code,BankBranch.Code,Bank.Code,AccountMaster.Code,¬*SERVER.FLD00000013,*SERVER.FLD00000012",$C$6,$C$13,Parameters!$C$3,Parameters!$C$4,Parameters!$C$5,Parameters!$C$6,"['0000-00:" &amp; V$7 &amp; "]","['0000-00:" &amp; V$7 &amp; "]")</f>
        <v>0</v>
      </c>
      <c r="W17" s="80"/>
      <c r="X17" s="80"/>
      <c r="Y17" s="80"/>
      <c r="Z17" s="80"/>
      <c r="AA17" s="81">
        <f t="shared" si="2"/>
        <v>5</v>
      </c>
      <c r="AB17" s="80">
        <f>[1]!NecAccess("Cash Reconciliation","*SERVER.FLD0000003","Count","CF_ReconResultMaster.EntryType,*SERVER.FLD0000001,Company.Code,BankBranch.Code,Bank.Code,AccountMaster.Code,¬*SERVER.FLD00000013,*SERVER.FLD00000012",AB$12,$C$13,Parameters!$C$3,Parameters!$C$4,Parameters!$C$5,Parameters!$C$6,"['0000-00:" &amp; AB$11 &amp; "]","['0000-00:" &amp; AB$11 &amp; "]")</f>
        <v>0</v>
      </c>
      <c r="AC17" s="80">
        <f>[1]!NecAccess("Cash Reconciliation","*SERVER.FLD0000003","Count","CF_ReconResultMaster.EntryType,*SERVER.FLD0000001,Company.Code,BankBranch.Code,Bank.Code,AccountMaster.Code,¬*SERVER.FLD00000013,*SERVER.FLD00000012",AC$12,$C$13,Parameters!$C$3,Parameters!$C$4,Parameters!$C$5,Parameters!$C$6,"['0000-00:" &amp; AC$11 &amp; "]","['0000-00:" &amp; AC$11 &amp; "]")</f>
        <v>0</v>
      </c>
      <c r="AD17" s="80"/>
      <c r="AE17" s="80"/>
      <c r="AF17" s="80"/>
      <c r="AG17" s="80"/>
      <c r="AH17" s="80"/>
      <c r="AI17" s="80"/>
    </row>
    <row r="18" spans="2:35" x14ac:dyDescent="0.25">
      <c r="C18" s="86" t="str">
        <f>LEFT(_xlfn.CONCAT(B13:B17),LEN(_xlfn.CONCAT(B13:B17))-1)</f>
        <v>01,30,36,06,07,08</v>
      </c>
      <c r="E18" s="79"/>
      <c r="F18" s="79"/>
      <c r="G18" s="52"/>
      <c r="H18" s="51" t="s">
        <v>40</v>
      </c>
      <c r="I18" s="49">
        <f>[1]!NecAccess("Cash Reconciliation","*SERVER.FLD0000003","Count","CF_ReconResultMaster.EntryType,¬*SERVER.FLD0000001,Company.Code,BankBranch.Code,Bank.Code,AccountMaster.Code,¬*SERVER.FLD00000013,*SERVER.FLD00000012","$A$8:$A$9",$C$13,Parameters!$C$3,Parameters!$C$4,Parameters!$C$5,Parameters!$C$6,"['0000-00:" &amp; I$7 &amp; "]","['0000-00:" &amp; I$7 &amp; "]")</f>
        <v>0</v>
      </c>
      <c r="J18" s="49">
        <f>[1]!NecAccess("Cash Reconciliation","*SERVER.FLD0000003","Count","CF_ReconResultMaster.EntryType,¬*SERVER.FLD0000001,Company.Code,BankBranch.Code,Bank.Code,AccountMaster.Code,¬*SERVER.FLD00000013,*SERVER.FLD00000012",$C$6,$C$13,Parameters!$C$3,Parameters!$C$4,Parameters!$C$5,Parameters!$C$6,"['0000-00:" &amp; J$7 &amp; "]","['0000-00:" &amp; J$7 &amp; "]")</f>
        <v>5</v>
      </c>
      <c r="K18" s="49">
        <f>[1]!NecAccess("Cash Reconciliation","*SERVER.FLD0000003","Count","CF_ReconResultMaster.EntryType,¬*SERVER.FLD0000001,Company.Code,BankBranch.Code,Bank.Code,AccountMaster.Code,¬*SERVER.FLD00000013,*SERVER.FLD00000012",$C$6,$C$13,Parameters!$C$3,Parameters!$C$4,Parameters!$C$5,Parameters!$C$6,"['0000-00:" &amp; K$7 &amp; "]","['0000-00:" &amp; K$7 &amp; "]")</f>
        <v>5</v>
      </c>
      <c r="L18" s="49">
        <f>[1]!NecAccess("Cash Reconciliation","*SERVER.FLD0000003","Count","CF_ReconResultMaster.EntryType,¬*SERVER.FLD0000001,Company.Code,BankBranch.Code,Bank.Code,AccountMaster.Code,¬*SERVER.FLD00000013,*SERVER.FLD00000012",$C$6,$C$13,Parameters!$C$3,Parameters!$C$4,Parameters!$C$5,Parameters!$C$6,"['0000-00:" &amp; L$7 &amp; "]","['0000-00:" &amp; L$7 &amp; "]")</f>
        <v>133</v>
      </c>
      <c r="M18" s="49">
        <f>[1]!NecAccess("Cash Reconciliation","*SERVER.FLD0000003","Count","CF_ReconResultMaster.EntryType,¬*SERVER.FLD0000001,Company.Code,BankBranch.Code,Bank.Code,AccountMaster.Code,¬*SERVER.FLD00000013,*SERVER.FLD00000012",$C$6,$C$13,Parameters!$C$3,Parameters!$C$4,Parameters!$C$5,Parameters!$C$6,"['0000-00:" &amp; M$7 &amp; "]","['0000-00:" &amp; M$7 &amp; "]")</f>
        <v>139</v>
      </c>
      <c r="N18" s="49">
        <f>[1]!NecAccess("Cash Reconciliation","*SERVER.FLD0000003","Count","CF_ReconResultMaster.EntryType,¬*SERVER.FLD0000001,Company.Code,BankBranch.Code,Bank.Code,AccountMaster.Code,¬*SERVER.FLD00000013,*SERVER.FLD00000012",$C$6,$C$13,Parameters!$C$3,Parameters!$C$4,Parameters!$C$5,Parameters!$C$6,"['0000-00:" &amp; N$7 &amp; "]","['0000-00:" &amp; N$7 &amp; "]")</f>
        <v>145</v>
      </c>
      <c r="O18" s="49">
        <f>[1]!NecAccess("Cash Reconciliation","*SERVER.FLD0000003","Count","CF_ReconResultMaster.EntryType,¬*SERVER.FLD0000001,Company.Code,BankBranch.Code,Bank.Code,AccountMaster.Code,¬*SERVER.FLD00000013,*SERVER.FLD00000012",$C$6,$C$13,Parameters!$C$3,Parameters!$C$4,Parameters!$C$5,Parameters!$C$6,"['0000-00:" &amp; O$7 &amp; "]","['0000-00:" &amp; O$7 &amp; "]")</f>
        <v>151</v>
      </c>
      <c r="P18" s="49">
        <f>[1]!NecAccess("Cash Reconciliation","*SERVER.FLD0000003","Count","CF_ReconResultMaster.EntryType,¬*SERVER.FLD0000001,Company.Code,BankBranch.Code,Bank.Code,AccountMaster.Code,¬*SERVER.FLD00000013,*SERVER.FLD00000012",$C$6,$C$13,Parameters!$C$3,Parameters!$C$4,Parameters!$C$5,Parameters!$C$6,"['0000-00:" &amp; P$7 &amp; "]","['0000-00:" &amp; P$7 &amp; "]")</f>
        <v>163</v>
      </c>
      <c r="Q18" s="49">
        <f>[1]!NecAccess("Cash Reconciliation","*SERVER.FLD0000003","Count","CF_ReconResultMaster.EntryType,¬*SERVER.FLD0000001,Company.Code,BankBranch.Code,Bank.Code,AccountMaster.Code,¬*SERVER.FLD00000013,*SERVER.FLD00000012",$C$6,$C$13,Parameters!$C$3,Parameters!$C$4,Parameters!$C$5,Parameters!$C$6,"['0000-00:" &amp; Q$7 &amp; "]","['0000-00:" &amp; Q$7 &amp; "]")</f>
        <v>175</v>
      </c>
      <c r="R18" s="49">
        <f>[1]!NecAccess("Cash Reconciliation","*SERVER.FLD0000003","Count","CF_ReconResultMaster.EntryType,¬*SERVER.FLD0000001,Company.Code,BankBranch.Code,Bank.Code,AccountMaster.Code,¬*SERVER.FLD00000013,*SERVER.FLD00000012",$C$6,$C$13,Parameters!$C$3,Parameters!$C$4,Parameters!$C$5,Parameters!$C$6,"['0000-00:" &amp; R$7 &amp; "]","['0000-00:" &amp; R$7 &amp; "]")</f>
        <v>181</v>
      </c>
      <c r="S18" s="49">
        <f>[1]!NecAccess("Cash Reconciliation","*SERVER.FLD0000003","Count","CF_ReconResultMaster.EntryType,¬*SERVER.FLD0000001,Company.Code,BankBranch.Code,Bank.Code,AccountMaster.Code,¬*SERVER.FLD00000013,*SERVER.FLD00000012",$C$6,$C$13,Parameters!$C$3,Parameters!$C$4,Parameters!$C$5,Parameters!$C$6,"['0000-00:" &amp; S$7 &amp; "]","['0000-00:" &amp; S$7 &amp; "]")</f>
        <v>102</v>
      </c>
      <c r="T18" s="49">
        <f>[1]!NecAccess("Cash Reconciliation","*SERVER.FLD0000003","Count","CF_ReconResultMaster.EntryType,¬*SERVER.FLD0000001,Company.Code,BankBranch.Code,Bank.Code,AccountMaster.Code,¬*SERVER.FLD00000013,*SERVER.FLD00000012",$C$6,$C$13,Parameters!$C$3,Parameters!$C$4,Parameters!$C$5,Parameters!$C$6,"['0000-00:" &amp; T$7 &amp; "]","['0000-00:" &amp; T$7 &amp; "]")</f>
        <v>104</v>
      </c>
      <c r="U18" s="49">
        <f>[1]!NecAccess("Cash Reconciliation","*SERVER.FLD0000003","Count","CF_ReconResultMaster.EntryType,¬*SERVER.FLD0000001,Company.Code,BankBranch.Code,Bank.Code,AccountMaster.Code,¬*SERVER.FLD00000013,*SERVER.FLD00000012",$C$6,$C$13,Parameters!$C$3,Parameters!$C$4,Parameters!$C$5,Parameters!$C$6,"['0000-00:" &amp; U$7 &amp; "]","['0000-00:" &amp; U$7 &amp; "]")</f>
        <v>106</v>
      </c>
      <c r="V18" s="49">
        <f>[1]!NecAccess("Cash Reconciliation","*SERVER.FLD0000003","Count","CF_ReconResultMaster.EntryType,¬*SERVER.FLD0000001,Company.Code,BankBranch.Code,Bank.Code,AccountMaster.Code,¬*SERVER.FLD00000013,*SERVER.FLD00000012",$C$6,$C$13,Parameters!$C$3,Parameters!$C$4,Parameters!$C$5,Parameters!$C$6,"['0000-00:" &amp; V$7 &amp; "]","['0000-00:" &amp; V$7 &amp; "]")</f>
        <v>108</v>
      </c>
      <c r="W18" s="80"/>
      <c r="X18" s="80"/>
      <c r="Y18" s="80"/>
      <c r="Z18" s="80"/>
      <c r="AA18" s="81" t="str">
        <f t="shared" si="2"/>
        <v>6 - Others</v>
      </c>
      <c r="AB18" s="80">
        <f>[1]!NecAccess("Cash Reconciliation","*SERVER.FLD0000003","Count","CF_ReconResultMaster.EntryType,¬*SERVER.FLD0000001,Company.Code,BankBranch.Code,Bank.Code,AccountMaster.Code,¬*SERVER.FLD00000013,*SERVER.FLD00000012",AB$12,$C$13,Parameters!$C$3,Parameters!$C$4,Parameters!$C$5,Parameters!$C$6,"['0000-00:" &amp; AB$11 &amp; "]","['0000-00:" &amp; AB$11 &amp; "]")</f>
        <v>9</v>
      </c>
      <c r="AC18" s="80">
        <f>[1]!NecAccess("Cash Reconciliation","*SERVER.FLD0000003","Count","CF_ReconResultMaster.EntryType,¬*SERVER.FLD0000001,Company.Code,BankBranch.Code,Bank.Code,AccountMaster.Code,¬*SERVER.FLD00000013,*SERVER.FLD00000012",AC$12,$C$13,Parameters!$C$3,Parameters!$C$4,Parameters!$C$5,Parameters!$C$6,"['0000-00:" &amp; AC$11 &amp; "]","['0000-00:" &amp; AC$11 &amp; "]")</f>
        <v>99</v>
      </c>
      <c r="AD18" s="80"/>
      <c r="AE18" s="80"/>
      <c r="AF18" s="80"/>
      <c r="AG18" s="80"/>
      <c r="AH18" s="80"/>
      <c r="AI18" s="80"/>
    </row>
    <row r="19" spans="2:35" x14ac:dyDescent="0.25">
      <c r="E19" s="79"/>
      <c r="F19" s="79"/>
      <c r="G19" s="52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80"/>
      <c r="X19" s="80"/>
      <c r="Y19" s="80"/>
      <c r="Z19" s="80"/>
      <c r="AA19" s="81"/>
      <c r="AB19" s="80"/>
      <c r="AC19" s="80"/>
      <c r="AD19" s="80"/>
      <c r="AE19" s="80"/>
      <c r="AF19" s="80"/>
      <c r="AG19" s="80"/>
      <c r="AH19" s="80"/>
      <c r="AI19" s="80"/>
    </row>
    <row r="20" spans="2:35" x14ac:dyDescent="0.25">
      <c r="C20" s="77">
        <v>0</v>
      </c>
      <c r="D20" s="78">
        <v>1</v>
      </c>
      <c r="E20" s="79"/>
      <c r="F20" s="79"/>
      <c r="G20" s="52"/>
      <c r="H20" s="48" t="s">
        <v>41</v>
      </c>
      <c r="I20" s="49"/>
      <c r="J20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J$7 &amp; "]","[" &amp; 'Age Brackets'!E23 &amp; ":" &amp; 'Age Brackets'!E10 &amp; "]")</f>
        <v>0</v>
      </c>
      <c r="K20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K$7 &amp; "]","[" &amp; 'Age Brackets'!F23 &amp; ":" &amp; 'Age Brackets'!F10 &amp; "]")</f>
        <v>0</v>
      </c>
      <c r="L20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L$7 &amp; "]","[" &amp; 'Age Brackets'!G23 &amp; ":" &amp; 'Age Brackets'!G10 &amp; "]")</f>
        <v>128</v>
      </c>
      <c r="M20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M$7 &amp; "]","[" &amp; 'Age Brackets'!H23 &amp; ":" &amp; 'Age Brackets'!H10 &amp; "]")</f>
        <v>134</v>
      </c>
      <c r="N20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N$7 &amp; "]","[" &amp; 'Age Brackets'!I23 &amp; ":" &amp; 'Age Brackets'!I10 &amp; "]")</f>
        <v>12</v>
      </c>
      <c r="O20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O$7 &amp; "]","[" &amp; 'Age Brackets'!J23 &amp; ":" &amp; 'Age Brackets'!J10 &amp; "]")</f>
        <v>12</v>
      </c>
      <c r="P20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P$7 &amp; "]","[" &amp; 'Age Brackets'!K23 &amp; ":" &amp; 'Age Brackets'!K10 &amp; "]")</f>
        <v>18</v>
      </c>
      <c r="Q20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Q$7 &amp; "]","[" &amp; 'Age Brackets'!L23 &amp; ":" &amp; 'Age Brackets'!L10 &amp; "]")</f>
        <v>24</v>
      </c>
      <c r="R20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R$7 &amp; "]","[" &amp; 'Age Brackets'!M23 &amp; ":" &amp; 'Age Brackets'!M10 &amp; "]")</f>
        <v>18</v>
      </c>
      <c r="S20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S$7 &amp; "]","[" &amp; 'Age Brackets'!N23 &amp; ":" &amp; 'Age Brackets'!N10 &amp; "]")</f>
        <v>8</v>
      </c>
      <c r="T20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T$7 &amp; "]","[" &amp; 'Age Brackets'!O23 &amp; ":" &amp; 'Age Brackets'!O10 &amp; "]")</f>
        <v>4</v>
      </c>
      <c r="U20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U$7 &amp; "]","[" &amp; 'Age Brackets'!P23 &amp; ":" &amp; 'Age Brackets'!P10 &amp; "]")</f>
        <v>4</v>
      </c>
      <c r="V20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V$7 &amp; "]","[" &amp; 'Age Brackets'!Q23 &amp; ":" &amp; 'Age Brackets'!Q10 &amp; "]")</f>
        <v>4</v>
      </c>
      <c r="W20" s="80"/>
      <c r="X20" s="80"/>
      <c r="Y20" s="80"/>
      <c r="Z20" s="80"/>
      <c r="AA20" s="81"/>
      <c r="AB20" s="80"/>
      <c r="AC20" s="80"/>
      <c r="AD20" s="80"/>
      <c r="AE20" s="80"/>
      <c r="AF20" s="80"/>
      <c r="AG20" s="80"/>
      <c r="AH20" s="80"/>
      <c r="AI20" s="80"/>
    </row>
    <row r="21" spans="2:35" x14ac:dyDescent="0.25">
      <c r="C21" s="77">
        <v>2</v>
      </c>
      <c r="D21" s="78">
        <v>3</v>
      </c>
      <c r="E21" s="79"/>
      <c r="F21" s="79"/>
      <c r="G21" s="52"/>
      <c r="H21" s="48" t="s">
        <v>42</v>
      </c>
      <c r="I21" s="49"/>
      <c r="J21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J$7 &amp; "]","[" &amp; 'Age Brackets'!E24 &amp; ":" &amp; 'Age Brackets'!E11 &amp; "]")</f>
        <v>0</v>
      </c>
      <c r="K21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K$7 &amp; "]","[" &amp; 'Age Brackets'!F24 &amp; ":" &amp; 'Age Brackets'!F11 &amp; "]")</f>
        <v>0</v>
      </c>
      <c r="L21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L$7 &amp; "]","[" &amp; 'Age Brackets'!G24 &amp; ":" &amp; 'Age Brackets'!G11 &amp; "]")</f>
        <v>0</v>
      </c>
      <c r="M21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M$7 &amp; "]","[" &amp; 'Age Brackets'!H24 &amp; ":" &amp; 'Age Brackets'!H11 &amp; "]")</f>
        <v>0</v>
      </c>
      <c r="N21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N$7 &amp; "]","[" &amp; 'Age Brackets'!I24 &amp; ":" &amp; 'Age Brackets'!I11 &amp; "]")</f>
        <v>128</v>
      </c>
      <c r="O21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O$7 &amp; "]","[" &amp; 'Age Brackets'!J24 &amp; ":" &amp; 'Age Brackets'!J11 &amp; "]")</f>
        <v>134</v>
      </c>
      <c r="P21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P$7 &amp; "]","[" &amp; 'Age Brackets'!K24 &amp; ":" &amp; 'Age Brackets'!K11 &amp; "]")</f>
        <v>12</v>
      </c>
      <c r="Q21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Q$7 &amp; "]","[" &amp; 'Age Brackets'!L24 &amp; ":" &amp; 'Age Brackets'!L11 &amp; "]")</f>
        <v>12</v>
      </c>
      <c r="R21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R$7 &amp; "]","[" &amp; 'Age Brackets'!M24 &amp; ":" &amp; 'Age Brackets'!M11 &amp; "]")</f>
        <v>18</v>
      </c>
      <c r="S21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S$7 &amp; "]","[" &amp; 'Age Brackets'!N24 &amp; ":" &amp; 'Age Brackets'!N11 &amp; "]")</f>
        <v>24</v>
      </c>
      <c r="T21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T$7 &amp; "]","[" &amp; 'Age Brackets'!O24 &amp; ":" &amp; 'Age Brackets'!O11 &amp; "]")</f>
        <v>18</v>
      </c>
      <c r="U21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U$7 &amp; "]","[" &amp; 'Age Brackets'!P24 &amp; ":" &amp; 'Age Brackets'!P11 &amp; "]")</f>
        <v>8</v>
      </c>
      <c r="V21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V$7 &amp; "]","[" &amp; 'Age Brackets'!Q24 &amp; ":" &amp; 'Age Brackets'!Q11 &amp; "]")</f>
        <v>4</v>
      </c>
      <c r="W21" s="80"/>
      <c r="X21" s="80"/>
      <c r="Y21" s="80"/>
      <c r="Z21" s="80"/>
      <c r="AA21" s="81"/>
      <c r="AB21" s="80"/>
      <c r="AC21" s="80"/>
      <c r="AD21" s="80"/>
      <c r="AE21" s="80"/>
      <c r="AF21" s="80"/>
      <c r="AG21" s="80"/>
      <c r="AH21" s="80"/>
      <c r="AI21" s="80"/>
    </row>
    <row r="22" spans="2:35" x14ac:dyDescent="0.25">
      <c r="C22" s="77">
        <v>4</v>
      </c>
      <c r="D22" s="78">
        <v>6</v>
      </c>
      <c r="E22" s="79"/>
      <c r="F22" s="79"/>
      <c r="G22" s="52"/>
      <c r="H22" s="48" t="s">
        <v>43</v>
      </c>
      <c r="I22" s="49"/>
      <c r="J22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J$7 &amp; "]","[" &amp; 'Age Brackets'!E25 &amp; ":" &amp; 'Age Brackets'!E12 &amp; "]")</f>
        <v>0</v>
      </c>
      <c r="K22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K$7 &amp; "]","[" &amp; 'Age Brackets'!F25 &amp; ":" &amp; 'Age Brackets'!F12 &amp; "]")</f>
        <v>0</v>
      </c>
      <c r="L22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L$7 &amp; "]","[" &amp; 'Age Brackets'!G25 &amp; ":" &amp; 'Age Brackets'!G12 &amp; "]")</f>
        <v>0</v>
      </c>
      <c r="M22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M$7 &amp; "]","[" &amp; 'Age Brackets'!H25 &amp; ":" &amp; 'Age Brackets'!H12 &amp; "]")</f>
        <v>0</v>
      </c>
      <c r="N22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N$7 &amp; "]","[" &amp; 'Age Brackets'!I25 &amp; ":" &amp; 'Age Brackets'!I12 &amp; "]")</f>
        <v>0</v>
      </c>
      <c r="O22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O$7 &amp; "]","[" &amp; 'Age Brackets'!J25 &amp; ":" &amp; 'Age Brackets'!J12 &amp; "]")</f>
        <v>0</v>
      </c>
      <c r="P22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P$7 &amp; "]","[" &amp; 'Age Brackets'!K25 &amp; ":" &amp; 'Age Brackets'!K12 &amp; "]")</f>
        <v>128</v>
      </c>
      <c r="Q22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Q$7 &amp; "]","[" &amp; 'Age Brackets'!L25 &amp; ":" &amp; 'Age Brackets'!L12 &amp; "]")</f>
        <v>134</v>
      </c>
      <c r="R22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R$7 &amp; "]","[" &amp; 'Age Brackets'!M25 &amp; ":" &amp; 'Age Brackets'!M12 &amp; "]")</f>
        <v>140</v>
      </c>
      <c r="S22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S$7 &amp; "]","[" &amp; 'Age Brackets'!N25 &amp; ":" &amp; 'Age Brackets'!N12 &amp; "]")</f>
        <v>18</v>
      </c>
      <c r="T22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T$7 &amp; "]","[" &amp; 'Age Brackets'!O25 &amp; ":" &amp; 'Age Brackets'!O12 &amp; "]")</f>
        <v>24</v>
      </c>
      <c r="U22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U$7 &amp; "]","[" &amp; 'Age Brackets'!P25 &amp; ":" &amp; 'Age Brackets'!P12 &amp; "]")</f>
        <v>30</v>
      </c>
      <c r="V22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V$7 &amp; "]","[" &amp; 'Age Brackets'!Q25 &amp; ":" &amp; 'Age Brackets'!Q12 &amp; "]")</f>
        <v>30</v>
      </c>
      <c r="W22" s="80"/>
      <c r="X22" s="80"/>
      <c r="Y22" s="80"/>
      <c r="Z22" s="80"/>
      <c r="AA22" s="81"/>
      <c r="AB22" s="80"/>
      <c r="AC22" s="80"/>
      <c r="AD22" s="80"/>
      <c r="AE22" s="80"/>
      <c r="AF22" s="80"/>
      <c r="AG22" s="80"/>
      <c r="AH22" s="80"/>
      <c r="AI22" s="80"/>
    </row>
    <row r="23" spans="2:35" x14ac:dyDescent="0.25">
      <c r="C23" s="77">
        <v>7</v>
      </c>
      <c r="D23" s="78">
        <v>9</v>
      </c>
      <c r="E23" s="79"/>
      <c r="F23" s="79"/>
      <c r="G23" s="52"/>
      <c r="H23" s="48" t="s">
        <v>44</v>
      </c>
      <c r="I23" s="49"/>
      <c r="J23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J$7 &amp; "]","[" &amp; 'Age Brackets'!E26 &amp; ":" &amp; 'Age Brackets'!E13 &amp; "]")</f>
        <v>0</v>
      </c>
      <c r="K23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K$7 &amp; "]","[" &amp; 'Age Brackets'!F26 &amp; ":" &amp; 'Age Brackets'!F13 &amp; "]")</f>
        <v>0</v>
      </c>
      <c r="L23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L$7 &amp; "]","[" &amp; 'Age Brackets'!G26 &amp; ":" &amp; 'Age Brackets'!G13 &amp; "]")</f>
        <v>0</v>
      </c>
      <c r="M23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M$7 &amp; "]","[" &amp; 'Age Brackets'!H26 &amp; ":" &amp; 'Age Brackets'!H13 &amp; "]")</f>
        <v>0</v>
      </c>
      <c r="N23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N$7 &amp; "]","[" &amp; 'Age Brackets'!I26 &amp; ":" &amp; 'Age Brackets'!I13 &amp; "]")</f>
        <v>0</v>
      </c>
      <c r="O23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O$7 &amp; "]","[" &amp; 'Age Brackets'!J26 &amp; ":" &amp; 'Age Brackets'!J13 &amp; "]")</f>
        <v>0</v>
      </c>
      <c r="P23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P$7 &amp; "]","[" &amp; 'Age Brackets'!K26 &amp; ":" &amp; 'Age Brackets'!K13 &amp; "]")</f>
        <v>0</v>
      </c>
      <c r="Q23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Q$7 &amp; "]","[" &amp; 'Age Brackets'!L26 &amp; ":" &amp; 'Age Brackets'!L13 &amp; "]")</f>
        <v>0</v>
      </c>
      <c r="R23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R$7 &amp; "]","[" &amp; 'Age Brackets'!M26 &amp; ":" &amp; 'Age Brackets'!M13 &amp; "]")</f>
        <v>0</v>
      </c>
      <c r="S23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S$7 &amp; "]","[" &amp; 'Age Brackets'!N26 &amp; ":" &amp; 'Age Brackets'!N13 &amp; "]")</f>
        <v>47</v>
      </c>
      <c r="T23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T$7 &amp; "]","[" &amp; 'Age Brackets'!O26 &amp; ":" &amp; 'Age Brackets'!O13 &amp; "]")</f>
        <v>53</v>
      </c>
      <c r="U23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U$7 &amp; "]","[" &amp; 'Age Brackets'!P26 &amp; ":" &amp; 'Age Brackets'!P13 &amp; "]")</f>
        <v>59</v>
      </c>
      <c r="V23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V$7 &amp; "]","[" &amp; 'Age Brackets'!Q26 &amp; ":" &amp; 'Age Brackets'!Q13 &amp; "]")</f>
        <v>18</v>
      </c>
      <c r="W23" s="80"/>
      <c r="X23" s="80"/>
      <c r="Y23" s="80"/>
      <c r="Z23" s="80"/>
      <c r="AA23" s="81"/>
      <c r="AB23" s="80"/>
      <c r="AC23" s="80"/>
      <c r="AD23" s="80"/>
      <c r="AE23" s="80"/>
      <c r="AF23" s="80"/>
      <c r="AG23" s="80"/>
      <c r="AH23" s="80"/>
      <c r="AI23" s="80"/>
    </row>
    <row r="24" spans="2:35" x14ac:dyDescent="0.25">
      <c r="C24" s="77">
        <v>10</v>
      </c>
      <c r="D24" s="78">
        <v>12</v>
      </c>
      <c r="E24" s="79"/>
      <c r="F24" s="79"/>
      <c r="G24" s="52"/>
      <c r="H24" s="48" t="s">
        <v>45</v>
      </c>
      <c r="I24" s="49"/>
      <c r="J24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J$7 &amp; "]","[" &amp; 'Age Brackets'!E27 &amp; ":" &amp; 'Age Brackets'!E14 &amp; "]")</f>
        <v>5</v>
      </c>
      <c r="K24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K$7 &amp; "]","[" &amp; 'Age Brackets'!F27 &amp; ":" &amp; 'Age Brackets'!F14 &amp; "]")</f>
        <v>5</v>
      </c>
      <c r="L24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L$7 &amp; "]","[" &amp; 'Age Brackets'!G27 &amp; ":" &amp; 'Age Brackets'!G14 &amp; "]")</f>
        <v>0</v>
      </c>
      <c r="M24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M$7 &amp; "]","[" &amp; 'Age Brackets'!H27 &amp; ":" &amp; 'Age Brackets'!H14 &amp; "]")</f>
        <v>0</v>
      </c>
      <c r="N24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N$7 &amp; "]","[" &amp; 'Age Brackets'!I27 &amp; ":" &amp; 'Age Brackets'!I14 &amp; "]")</f>
        <v>0</v>
      </c>
      <c r="O24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O$7 &amp; "]","[" &amp; 'Age Brackets'!J27 &amp; ":" &amp; 'Age Brackets'!J14 &amp; "]")</f>
        <v>0</v>
      </c>
      <c r="P24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P$7 &amp; "]","[" &amp; 'Age Brackets'!K27 &amp; ":" &amp; 'Age Brackets'!K14 &amp; "]")</f>
        <v>0</v>
      </c>
      <c r="Q24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Q$7 &amp; "]","[" &amp; 'Age Brackets'!L27 &amp; ":" &amp; 'Age Brackets'!L14 &amp; "]")</f>
        <v>0</v>
      </c>
      <c r="R24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R$7 &amp; "]","[" &amp; 'Age Brackets'!M27 &amp; ":" &amp; 'Age Brackets'!M14 &amp; "]")</f>
        <v>0</v>
      </c>
      <c r="S24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S$7 &amp; "]","[" &amp; 'Age Brackets'!N27 &amp; ":" &amp; 'Age Brackets'!N14 &amp; "]")</f>
        <v>0</v>
      </c>
      <c r="T24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T$7 &amp; "]","[" &amp; 'Age Brackets'!O27 &amp; ":" &amp; 'Age Brackets'!O14 &amp; "]")</f>
        <v>0</v>
      </c>
      <c r="U24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U$7 &amp; "]","[" &amp; 'Age Brackets'!P27 &amp; ":" &amp; 'Age Brackets'!P14 &amp; "]")</f>
        <v>0</v>
      </c>
      <c r="V24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V$7 &amp; "]","[" &amp; 'Age Brackets'!Q27 &amp; ":" &amp; 'Age Brackets'!Q14 &amp; "]")</f>
        <v>47</v>
      </c>
      <c r="W24" s="80"/>
      <c r="X24" s="80"/>
      <c r="Y24" s="80"/>
      <c r="Z24" s="80"/>
      <c r="AA24" s="81"/>
      <c r="AB24" s="80"/>
      <c r="AC24" s="80"/>
      <c r="AD24" s="80"/>
      <c r="AE24" s="80"/>
      <c r="AF24" s="80"/>
      <c r="AG24" s="80"/>
      <c r="AH24" s="80"/>
      <c r="AI24" s="80"/>
    </row>
    <row r="25" spans="2:35" x14ac:dyDescent="0.25">
      <c r="C25" s="77">
        <v>13</v>
      </c>
      <c r="D25" s="78">
        <v>9999</v>
      </c>
      <c r="E25" s="79"/>
      <c r="F25" s="79"/>
      <c r="G25" s="52"/>
      <c r="H25" s="48" t="s">
        <v>46</v>
      </c>
      <c r="I25" s="49"/>
      <c r="J25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J$7 &amp; "]","[" &amp; 'Age Brackets'!E28 &amp; ":" &amp; 'Age Brackets'!E15 &amp; "]")</f>
        <v>0</v>
      </c>
      <c r="K25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K$7 &amp; "]","[" &amp; 'Age Brackets'!F28 &amp; ":" &amp; 'Age Brackets'!F15 &amp; "]")</f>
        <v>0</v>
      </c>
      <c r="L25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L$7 &amp; "]","[" &amp; 'Age Brackets'!G28 &amp; ":" &amp; 'Age Brackets'!G15 &amp; "]")</f>
        <v>5</v>
      </c>
      <c r="M25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M$7 &amp; "]","[" &amp; 'Age Brackets'!H28 &amp; ":" &amp; 'Age Brackets'!H15 &amp; "]")</f>
        <v>5</v>
      </c>
      <c r="N25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N$7 &amp; "]","[" &amp; 'Age Brackets'!I28 &amp; ":" &amp; 'Age Brackets'!I15 &amp; "]")</f>
        <v>5</v>
      </c>
      <c r="O25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O$7 &amp; "]","[" &amp; 'Age Brackets'!J28 &amp; ":" &amp; 'Age Brackets'!J15 &amp; "]")</f>
        <v>5</v>
      </c>
      <c r="P25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P$7 &amp; "]","[" &amp; 'Age Brackets'!K28 &amp; ":" &amp; 'Age Brackets'!K15 &amp; "]")</f>
        <v>5</v>
      </c>
      <c r="Q25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Q$7 &amp; "]","[" &amp; 'Age Brackets'!L28 &amp; ":" &amp; 'Age Brackets'!L15 &amp; "]")</f>
        <v>5</v>
      </c>
      <c r="R25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R$7 &amp; "]","[" &amp; 'Age Brackets'!M28 &amp; ":" &amp; 'Age Brackets'!M15 &amp; "]")</f>
        <v>5</v>
      </c>
      <c r="S25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S$7 &amp; "]","[" &amp; 'Age Brackets'!N28 &amp; ":" &amp; 'Age Brackets'!N15 &amp; "]")</f>
        <v>5</v>
      </c>
      <c r="T25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T$7 &amp; "]","[" &amp; 'Age Brackets'!O28 &amp; ":" &amp; 'Age Brackets'!O15 &amp; "]")</f>
        <v>5</v>
      </c>
      <c r="U25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U$7 &amp; "]","[" &amp; 'Age Brackets'!P28 &amp; ":" &amp; 'Age Brackets'!P15 &amp; "]")</f>
        <v>5</v>
      </c>
      <c r="V25" s="49">
        <f>[1]!NecAccess("Cash Reconciliation","*SERVER.FLD0000003","Count","CF_ReconResultMaster.EntryType,Company.Code,BankBranch.Code,Bank.Code,AccountMaster.Code,¬*SERVER.FLD00000013,*SERVER.FLD00000012",$C$6,Parameters!$C$3,Parameters!$C$4,Parameters!$C$5,Parameters!$C$6,"['0000-00:" &amp; V$7 &amp; "]","[" &amp; 'Age Brackets'!Q28 &amp; ":" &amp; 'Age Brackets'!Q15 &amp; "]")</f>
        <v>5</v>
      </c>
      <c r="W25" s="80"/>
      <c r="X25" s="80"/>
      <c r="Y25" s="80"/>
      <c r="Z25" s="80"/>
      <c r="AA25" s="81"/>
      <c r="AB25" s="80"/>
      <c r="AC25" s="80"/>
      <c r="AD25" s="80"/>
      <c r="AE25" s="80"/>
      <c r="AF25" s="80"/>
      <c r="AG25" s="80"/>
      <c r="AH25" s="80"/>
      <c r="AI25" s="80"/>
    </row>
    <row r="26" spans="2:35" ht="15.75" thickBot="1" x14ac:dyDescent="0.3">
      <c r="E26" s="79"/>
      <c r="F26" s="79"/>
      <c r="G26" s="52"/>
      <c r="H26" s="34" t="s">
        <v>47</v>
      </c>
      <c r="I26" s="34"/>
      <c r="J26" s="34">
        <f t="shared" ref="J26:V26" si="3">SUM(J13:J18)</f>
        <v>5</v>
      </c>
      <c r="K26" s="34">
        <f t="shared" si="3"/>
        <v>5</v>
      </c>
      <c r="L26" s="34">
        <f t="shared" si="3"/>
        <v>133</v>
      </c>
      <c r="M26" s="34">
        <f t="shared" si="3"/>
        <v>139</v>
      </c>
      <c r="N26" s="34">
        <f t="shared" si="3"/>
        <v>145</v>
      </c>
      <c r="O26" s="34">
        <f t="shared" si="3"/>
        <v>151</v>
      </c>
      <c r="P26" s="34">
        <f t="shared" si="3"/>
        <v>163</v>
      </c>
      <c r="Q26" s="34">
        <f t="shared" si="3"/>
        <v>175</v>
      </c>
      <c r="R26" s="34">
        <f t="shared" si="3"/>
        <v>181</v>
      </c>
      <c r="S26" s="34">
        <f t="shared" si="3"/>
        <v>102</v>
      </c>
      <c r="T26" s="34">
        <f t="shared" si="3"/>
        <v>104</v>
      </c>
      <c r="U26" s="34">
        <f t="shared" si="3"/>
        <v>106</v>
      </c>
      <c r="V26" s="34">
        <f t="shared" si="3"/>
        <v>108</v>
      </c>
      <c r="W26" s="80"/>
      <c r="X26" s="80"/>
      <c r="Y26" s="80"/>
      <c r="Z26" s="80"/>
      <c r="AA26" s="81"/>
      <c r="AB26" s="80"/>
      <c r="AC26" s="80"/>
      <c r="AD26" s="80"/>
      <c r="AE26" s="80"/>
      <c r="AF26" s="80"/>
      <c r="AG26" s="80"/>
      <c r="AH26" s="80"/>
      <c r="AI26" s="80"/>
    </row>
    <row r="27" spans="2:35" ht="15.75" thickBot="1" x14ac:dyDescent="0.3">
      <c r="E27" s="79"/>
      <c r="F27" s="79"/>
      <c r="G27" s="35"/>
      <c r="H27" s="36" t="s">
        <v>48</v>
      </c>
      <c r="I27" s="36"/>
      <c r="J27" s="37">
        <f>IF(J26=0,0,IF(J10=0,1,J26/J10))</f>
        <v>1</v>
      </c>
      <c r="K27" s="37">
        <f t="shared" ref="K27:V27" si="4">IF(K26=0,0,IF(K10=0,1,K26/K10))</f>
        <v>1</v>
      </c>
      <c r="L27" s="37">
        <f t="shared" si="4"/>
        <v>1.0390625</v>
      </c>
      <c r="M27" s="37">
        <f t="shared" si="4"/>
        <v>23.166666666666668</v>
      </c>
      <c r="N27" s="37">
        <f t="shared" si="4"/>
        <v>24.166666666666668</v>
      </c>
      <c r="O27" s="37">
        <f t="shared" si="4"/>
        <v>25.166666666666668</v>
      </c>
      <c r="P27" s="37">
        <f t="shared" si="4"/>
        <v>13.583333333333334</v>
      </c>
      <c r="Q27" s="37">
        <f t="shared" si="4"/>
        <v>14.583333333333334</v>
      </c>
      <c r="R27" s="37">
        <f t="shared" si="4"/>
        <v>30.166666666666668</v>
      </c>
      <c r="S27" s="37">
        <f t="shared" si="4"/>
        <v>51</v>
      </c>
      <c r="T27" s="37">
        <f t="shared" si="4"/>
        <v>52</v>
      </c>
      <c r="U27" s="37">
        <f t="shared" si="4"/>
        <v>53</v>
      </c>
      <c r="V27" s="37">
        <f t="shared" si="4"/>
        <v>54</v>
      </c>
      <c r="W27" s="80"/>
      <c r="X27" s="80"/>
      <c r="Y27" s="80"/>
      <c r="Z27" s="80"/>
      <c r="AA27" s="81"/>
      <c r="AB27" s="80"/>
      <c r="AC27" s="80"/>
      <c r="AD27" s="80"/>
      <c r="AE27" s="80"/>
      <c r="AF27" s="80"/>
      <c r="AG27" s="80"/>
      <c r="AH27" s="80"/>
      <c r="AI27" s="80"/>
    </row>
    <row r="28" spans="2:35" x14ac:dyDescent="0.25">
      <c r="E28" s="79"/>
      <c r="F28" s="7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80"/>
      <c r="X28" s="80"/>
      <c r="Y28" s="80"/>
      <c r="Z28" s="80"/>
      <c r="AA28" s="81"/>
      <c r="AB28" s="80"/>
      <c r="AC28" s="80"/>
      <c r="AD28" s="80"/>
      <c r="AE28" s="80"/>
      <c r="AF28" s="80"/>
      <c r="AG28" s="80"/>
      <c r="AH28" s="80"/>
      <c r="AI28" s="80"/>
    </row>
    <row r="29" spans="2:35" x14ac:dyDescent="0.25">
      <c r="E29" s="79"/>
      <c r="F29" s="79"/>
      <c r="G29" s="43"/>
      <c r="H29" s="51">
        <f t="shared" ref="H29:H34" si="5">H13</f>
        <v>1</v>
      </c>
      <c r="I29" s="49"/>
      <c r="J29" s="49">
        <f>J13-I13</f>
        <v>0</v>
      </c>
      <c r="K29" s="49">
        <f t="shared" ref="K29:V29" si="6">K13-J13</f>
        <v>0</v>
      </c>
      <c r="L29" s="49">
        <f t="shared" si="6"/>
        <v>0</v>
      </c>
      <c r="M29" s="49">
        <f t="shared" si="6"/>
        <v>0</v>
      </c>
      <c r="N29" s="49">
        <f t="shared" si="6"/>
        <v>0</v>
      </c>
      <c r="O29" s="49">
        <f t="shared" si="6"/>
        <v>0</v>
      </c>
      <c r="P29" s="49">
        <f t="shared" si="6"/>
        <v>0</v>
      </c>
      <c r="Q29" s="49">
        <f t="shared" si="6"/>
        <v>0</v>
      </c>
      <c r="R29" s="49">
        <f t="shared" si="6"/>
        <v>0</v>
      </c>
      <c r="S29" s="49">
        <f t="shared" si="6"/>
        <v>0</v>
      </c>
      <c r="T29" s="49">
        <f t="shared" si="6"/>
        <v>0</v>
      </c>
      <c r="U29" s="49">
        <f t="shared" si="6"/>
        <v>0</v>
      </c>
      <c r="V29" s="49">
        <f t="shared" si="6"/>
        <v>0</v>
      </c>
      <c r="W29" s="80"/>
      <c r="X29" s="80"/>
      <c r="Y29" s="80"/>
      <c r="Z29" s="80"/>
      <c r="AA29" s="81"/>
      <c r="AB29" s="80"/>
      <c r="AC29" s="80"/>
      <c r="AD29" s="80"/>
      <c r="AE29" s="80"/>
      <c r="AF29" s="80"/>
      <c r="AG29" s="80"/>
      <c r="AH29" s="80"/>
      <c r="AI29" s="80"/>
    </row>
    <row r="30" spans="2:35" x14ac:dyDescent="0.25">
      <c r="E30" s="79"/>
      <c r="F30" s="79"/>
      <c r="G30" s="43"/>
      <c r="H30" s="51">
        <f t="shared" si="5"/>
        <v>2</v>
      </c>
      <c r="I30" s="49"/>
      <c r="J30" s="49">
        <f t="shared" ref="J30:V30" si="7">J14-I14</f>
        <v>0</v>
      </c>
      <c r="K30" s="49">
        <f t="shared" si="7"/>
        <v>0</v>
      </c>
      <c r="L30" s="49">
        <f t="shared" si="7"/>
        <v>0</v>
      </c>
      <c r="M30" s="49">
        <f t="shared" si="7"/>
        <v>0</v>
      </c>
      <c r="N30" s="49">
        <f t="shared" si="7"/>
        <v>0</v>
      </c>
      <c r="O30" s="49">
        <f t="shared" si="7"/>
        <v>0</v>
      </c>
      <c r="P30" s="49">
        <f t="shared" si="7"/>
        <v>0</v>
      </c>
      <c r="Q30" s="49">
        <f t="shared" si="7"/>
        <v>0</v>
      </c>
      <c r="R30" s="49">
        <f t="shared" si="7"/>
        <v>0</v>
      </c>
      <c r="S30" s="49">
        <f t="shared" si="7"/>
        <v>0</v>
      </c>
      <c r="T30" s="49">
        <f t="shared" si="7"/>
        <v>0</v>
      </c>
      <c r="U30" s="49">
        <f t="shared" si="7"/>
        <v>0</v>
      </c>
      <c r="V30" s="49">
        <f t="shared" si="7"/>
        <v>0</v>
      </c>
      <c r="W30" s="80"/>
      <c r="X30" s="80"/>
      <c r="Y30" s="80"/>
      <c r="Z30" s="80"/>
      <c r="AA30" s="81"/>
      <c r="AB30" s="80"/>
      <c r="AC30" s="80"/>
      <c r="AD30" s="80"/>
      <c r="AE30" s="80"/>
      <c r="AF30" s="80"/>
      <c r="AG30" s="80"/>
      <c r="AH30" s="80"/>
      <c r="AI30" s="80"/>
    </row>
    <row r="31" spans="2:35" x14ac:dyDescent="0.25">
      <c r="E31" s="79"/>
      <c r="F31" s="79"/>
      <c r="G31" s="43"/>
      <c r="H31" s="51">
        <f t="shared" si="5"/>
        <v>3</v>
      </c>
      <c r="I31" s="49"/>
      <c r="J31" s="49">
        <f t="shared" ref="J31:V31" si="8">J15-I15</f>
        <v>0</v>
      </c>
      <c r="K31" s="49">
        <f t="shared" si="8"/>
        <v>0</v>
      </c>
      <c r="L31" s="49">
        <f t="shared" si="8"/>
        <v>0</v>
      </c>
      <c r="M31" s="49">
        <f t="shared" si="8"/>
        <v>0</v>
      </c>
      <c r="N31" s="49">
        <f t="shared" si="8"/>
        <v>0</v>
      </c>
      <c r="O31" s="49">
        <f t="shared" si="8"/>
        <v>0</v>
      </c>
      <c r="P31" s="49">
        <f t="shared" si="8"/>
        <v>0</v>
      </c>
      <c r="Q31" s="49">
        <f t="shared" si="8"/>
        <v>0</v>
      </c>
      <c r="R31" s="49">
        <f t="shared" si="8"/>
        <v>0</v>
      </c>
      <c r="S31" s="49">
        <f t="shared" si="8"/>
        <v>0</v>
      </c>
      <c r="T31" s="49">
        <f t="shared" si="8"/>
        <v>0</v>
      </c>
      <c r="U31" s="49">
        <f t="shared" si="8"/>
        <v>0</v>
      </c>
      <c r="V31" s="49">
        <f t="shared" si="8"/>
        <v>0</v>
      </c>
      <c r="W31" s="80"/>
      <c r="X31" s="80"/>
      <c r="Y31" s="80"/>
      <c r="Z31" s="80"/>
      <c r="AA31" s="81"/>
      <c r="AB31" s="80"/>
      <c r="AC31" s="80"/>
      <c r="AD31" s="80"/>
      <c r="AE31" s="80"/>
      <c r="AF31" s="80"/>
      <c r="AG31" s="80"/>
      <c r="AH31" s="80"/>
      <c r="AI31" s="80"/>
    </row>
    <row r="32" spans="2:35" x14ac:dyDescent="0.25">
      <c r="E32" s="79"/>
      <c r="F32" s="79"/>
      <c r="G32" s="43"/>
      <c r="H32" s="51">
        <f t="shared" si="5"/>
        <v>4</v>
      </c>
      <c r="I32" s="49"/>
      <c r="J32" s="49">
        <f t="shared" ref="J32:V32" si="9">J16-I16</f>
        <v>0</v>
      </c>
      <c r="K32" s="49">
        <f t="shared" si="9"/>
        <v>0</v>
      </c>
      <c r="L32" s="49">
        <f t="shared" si="9"/>
        <v>0</v>
      </c>
      <c r="M32" s="49">
        <f t="shared" si="9"/>
        <v>0</v>
      </c>
      <c r="N32" s="49">
        <f t="shared" si="9"/>
        <v>0</v>
      </c>
      <c r="O32" s="49">
        <f t="shared" si="9"/>
        <v>0</v>
      </c>
      <c r="P32" s="49">
        <f t="shared" si="9"/>
        <v>0</v>
      </c>
      <c r="Q32" s="49">
        <f t="shared" si="9"/>
        <v>0</v>
      </c>
      <c r="R32" s="49">
        <f t="shared" si="9"/>
        <v>0</v>
      </c>
      <c r="S32" s="49">
        <f t="shared" si="9"/>
        <v>0</v>
      </c>
      <c r="T32" s="49">
        <f t="shared" si="9"/>
        <v>0</v>
      </c>
      <c r="U32" s="49">
        <f t="shared" si="9"/>
        <v>0</v>
      </c>
      <c r="V32" s="49">
        <f t="shared" si="9"/>
        <v>0</v>
      </c>
      <c r="W32" s="80"/>
      <c r="X32" s="80"/>
      <c r="Y32" s="80"/>
      <c r="Z32" s="80"/>
      <c r="AA32" s="81"/>
      <c r="AB32" s="80"/>
      <c r="AC32" s="80"/>
      <c r="AD32" s="80"/>
      <c r="AE32" s="80"/>
      <c r="AF32" s="80"/>
      <c r="AG32" s="80"/>
      <c r="AH32" s="80"/>
      <c r="AI32" s="80"/>
    </row>
    <row r="33" spans="1:35" x14ac:dyDescent="0.25">
      <c r="E33" s="79"/>
      <c r="F33" s="79"/>
      <c r="G33" s="43"/>
      <c r="H33" s="51">
        <f t="shared" si="5"/>
        <v>5</v>
      </c>
      <c r="I33" s="49"/>
      <c r="J33" s="49">
        <f t="shared" ref="J33:V33" si="10">J17-I17</f>
        <v>0</v>
      </c>
      <c r="K33" s="49">
        <f t="shared" si="10"/>
        <v>0</v>
      </c>
      <c r="L33" s="49">
        <f t="shared" si="10"/>
        <v>0</v>
      </c>
      <c r="M33" s="49">
        <f t="shared" si="10"/>
        <v>0</v>
      </c>
      <c r="N33" s="49">
        <f t="shared" si="10"/>
        <v>0</v>
      </c>
      <c r="O33" s="49">
        <f t="shared" si="10"/>
        <v>0</v>
      </c>
      <c r="P33" s="49">
        <f t="shared" si="10"/>
        <v>0</v>
      </c>
      <c r="Q33" s="49">
        <f t="shared" si="10"/>
        <v>0</v>
      </c>
      <c r="R33" s="49">
        <f t="shared" si="10"/>
        <v>0</v>
      </c>
      <c r="S33" s="49">
        <f t="shared" si="10"/>
        <v>0</v>
      </c>
      <c r="T33" s="49">
        <f t="shared" si="10"/>
        <v>0</v>
      </c>
      <c r="U33" s="49">
        <f t="shared" si="10"/>
        <v>0</v>
      </c>
      <c r="V33" s="49">
        <f t="shared" si="10"/>
        <v>0</v>
      </c>
      <c r="W33" s="80"/>
      <c r="X33" s="80"/>
      <c r="Y33" s="80"/>
      <c r="Z33" s="80"/>
      <c r="AA33" s="81"/>
      <c r="AB33" s="80"/>
      <c r="AC33" s="80"/>
      <c r="AD33" s="80"/>
      <c r="AE33" s="80"/>
      <c r="AF33" s="80"/>
      <c r="AG33" s="80"/>
      <c r="AH33" s="80"/>
      <c r="AI33" s="80"/>
    </row>
    <row r="34" spans="1:35" x14ac:dyDescent="0.25">
      <c r="E34" s="79"/>
      <c r="F34" s="79"/>
      <c r="G34" s="43"/>
      <c r="H34" s="51" t="str">
        <f t="shared" si="5"/>
        <v>6 - Others</v>
      </c>
      <c r="I34" s="49"/>
      <c r="J34" s="49">
        <f t="shared" ref="J34:V34" si="11">J18-I18</f>
        <v>5</v>
      </c>
      <c r="K34" s="49">
        <f t="shared" si="11"/>
        <v>0</v>
      </c>
      <c r="L34" s="49">
        <f t="shared" si="11"/>
        <v>128</v>
      </c>
      <c r="M34" s="49">
        <f t="shared" si="11"/>
        <v>6</v>
      </c>
      <c r="N34" s="49">
        <f t="shared" si="11"/>
        <v>6</v>
      </c>
      <c r="O34" s="49">
        <f t="shared" si="11"/>
        <v>6</v>
      </c>
      <c r="P34" s="49">
        <f t="shared" si="11"/>
        <v>12</v>
      </c>
      <c r="Q34" s="49">
        <f t="shared" si="11"/>
        <v>12</v>
      </c>
      <c r="R34" s="49">
        <f t="shared" si="11"/>
        <v>6</v>
      </c>
      <c r="S34" s="49">
        <f t="shared" si="11"/>
        <v>-79</v>
      </c>
      <c r="T34" s="49">
        <f t="shared" si="11"/>
        <v>2</v>
      </c>
      <c r="U34" s="49">
        <f t="shared" si="11"/>
        <v>2</v>
      </c>
      <c r="V34" s="49">
        <f t="shared" si="11"/>
        <v>2</v>
      </c>
      <c r="W34" s="80"/>
      <c r="X34" s="80"/>
      <c r="Y34" s="80"/>
      <c r="Z34" s="80"/>
      <c r="AA34" s="81"/>
      <c r="AB34" s="80"/>
      <c r="AC34" s="80"/>
      <c r="AD34" s="80"/>
      <c r="AE34" s="80"/>
      <c r="AF34" s="80"/>
      <c r="AG34" s="80"/>
      <c r="AH34" s="80"/>
      <c r="AI34" s="80"/>
    </row>
    <row r="35" spans="1:35" ht="15.75" thickBot="1" x14ac:dyDescent="0.3">
      <c r="E35" s="79"/>
      <c r="F35" s="79"/>
      <c r="G35" s="38"/>
      <c r="H35" s="39" t="s">
        <v>25</v>
      </c>
      <c r="I35" s="39"/>
      <c r="J35" s="39">
        <f>SUM(J29:J34)</f>
        <v>5</v>
      </c>
      <c r="K35" s="39">
        <f t="shared" ref="K35:V35" si="12">SUM(K29:K34)</f>
        <v>0</v>
      </c>
      <c r="L35" s="39">
        <f t="shared" si="12"/>
        <v>128</v>
      </c>
      <c r="M35" s="39">
        <f t="shared" si="12"/>
        <v>6</v>
      </c>
      <c r="N35" s="39">
        <f t="shared" si="12"/>
        <v>6</v>
      </c>
      <c r="O35" s="39">
        <f t="shared" si="12"/>
        <v>6</v>
      </c>
      <c r="P35" s="39">
        <f t="shared" si="12"/>
        <v>12</v>
      </c>
      <c r="Q35" s="39">
        <f t="shared" si="12"/>
        <v>12</v>
      </c>
      <c r="R35" s="39">
        <f t="shared" si="12"/>
        <v>6</v>
      </c>
      <c r="S35" s="39">
        <f t="shared" si="12"/>
        <v>-79</v>
      </c>
      <c r="T35" s="39">
        <f t="shared" si="12"/>
        <v>2</v>
      </c>
      <c r="U35" s="39">
        <f t="shared" si="12"/>
        <v>2</v>
      </c>
      <c r="V35" s="39">
        <f t="shared" si="12"/>
        <v>2</v>
      </c>
      <c r="W35" s="80"/>
      <c r="X35" s="80"/>
      <c r="Y35" s="80"/>
      <c r="Z35" s="80"/>
      <c r="AA35" s="81"/>
      <c r="AB35" s="80"/>
      <c r="AC35" s="80"/>
      <c r="AD35" s="80"/>
      <c r="AE35" s="80"/>
      <c r="AF35" s="80"/>
      <c r="AG35" s="80"/>
      <c r="AH35" s="80"/>
      <c r="AI35" s="80"/>
    </row>
    <row r="36" spans="1:35" x14ac:dyDescent="0.25">
      <c r="E36" s="79"/>
      <c r="F36" s="7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80"/>
      <c r="X36" s="80"/>
      <c r="Y36" s="80"/>
      <c r="Z36" s="80"/>
      <c r="AA36" s="81"/>
      <c r="AB36" s="80"/>
      <c r="AC36" s="80"/>
      <c r="AD36" s="80"/>
      <c r="AE36" s="80"/>
      <c r="AF36" s="80"/>
      <c r="AG36" s="80"/>
      <c r="AH36" s="80"/>
      <c r="AI36" s="80"/>
    </row>
    <row r="37" spans="1:35" x14ac:dyDescent="0.25">
      <c r="E37" s="79"/>
      <c r="F37" s="79"/>
      <c r="G37" s="44"/>
      <c r="H37" s="48" t="s">
        <v>49</v>
      </c>
      <c r="I37" s="49"/>
      <c r="J37" s="49">
        <f>[1]!NecAccess("Cash Reconciliation","*SERVER.FLD0000003","Count","Company.Code,BankBranch.Code,Bank.Code,AccountMaster.Code,RcnBnkFlowResult.IsManual,*SERVER.FLD00000013,*SERVER.FLD00000012",Parameters!$C$3,Parameters!$C$4,Parameters!$C$5,Parameters!$C$6,"0",J$7,"['0000-00:" &amp; J$7 &amp; "]")</f>
        <v>0</v>
      </c>
      <c r="K37" s="49">
        <f>[1]!NecAccess("Cash Reconciliation","*SERVER.FLD0000003","Count","Company.Code,BankBranch.Code,Bank.Code,AccountMaster.Code,RcnBnkFlowResult.IsManual,*SERVER.FLD00000013,*SERVER.FLD00000012",Parameters!$C$3,Parameters!$C$4,Parameters!$C$5,Parameters!$C$6,"0",K$7,"['0000-00:" &amp; K$7 &amp; "]")</f>
        <v>0</v>
      </c>
      <c r="L37" s="49">
        <f>[1]!NecAccess("Cash Reconciliation","*SERVER.FLD0000003","Count","Company.Code,BankBranch.Code,Bank.Code,AccountMaster.Code,RcnBnkFlowResult.IsManual,*SERVER.FLD00000013,*SERVER.FLD00000012",Parameters!$C$3,Parameters!$C$4,Parameters!$C$5,Parameters!$C$6,"0",L$7,"['0000-00:" &amp; L$7 &amp; "]")</f>
        <v>0</v>
      </c>
      <c r="M37" s="49">
        <f>[1]!NecAccess("Cash Reconciliation","*SERVER.FLD0000003","Count","Company.Code,BankBranch.Code,Bank.Code,AccountMaster.Code,RcnBnkFlowResult.IsManual,*SERVER.FLD00000013,*SERVER.FLD00000012",Parameters!$C$3,Parameters!$C$4,Parameters!$C$5,Parameters!$C$6,"0",M$7,"['0000-00:" &amp; M$7 &amp; "]")</f>
        <v>0</v>
      </c>
      <c r="N37" s="49">
        <f>[1]!NecAccess("Cash Reconciliation","*SERVER.FLD0000003","Count","Company.Code,BankBranch.Code,Bank.Code,AccountMaster.Code,RcnBnkFlowResult.IsManual,*SERVER.FLD00000013,*SERVER.FLD00000012",Parameters!$C$3,Parameters!$C$4,Parameters!$C$5,Parameters!$C$6,"0",N$7,"['0000-00:" &amp; N$7 &amp; "]")</f>
        <v>0</v>
      </c>
      <c r="O37" s="49">
        <f>[1]!NecAccess("Cash Reconciliation","*SERVER.FLD0000003","Count","Company.Code,BankBranch.Code,Bank.Code,AccountMaster.Code,RcnBnkFlowResult.IsManual,*SERVER.FLD00000013,*SERVER.FLD00000012",Parameters!$C$3,Parameters!$C$4,Parameters!$C$5,Parameters!$C$6,"0",O$7,"['0000-00:" &amp; O$7 &amp; "]")</f>
        <v>0</v>
      </c>
      <c r="P37" s="49">
        <f>[1]!NecAccess("Cash Reconciliation","*SERVER.FLD0000003","Count","Company.Code,BankBranch.Code,Bank.Code,AccountMaster.Code,RcnBnkFlowResult.IsManual,*SERVER.FLD00000013,*SERVER.FLD00000012",Parameters!$C$3,Parameters!$C$4,Parameters!$C$5,Parameters!$C$6,"0",P$7,"['0000-00:" &amp; P$7 &amp; "]")</f>
        <v>0</v>
      </c>
      <c r="Q37" s="49">
        <f>[1]!NecAccess("Cash Reconciliation","*SERVER.FLD0000003","Count","Company.Code,BankBranch.Code,Bank.Code,AccountMaster.Code,RcnBnkFlowResult.IsManual,*SERVER.FLD00000013,*SERVER.FLD00000012",Parameters!$C$3,Parameters!$C$4,Parameters!$C$5,Parameters!$C$6,"0",Q$7,"['0000-00:" &amp; Q$7 &amp; "]")</f>
        <v>0</v>
      </c>
      <c r="R37" s="49">
        <f>[1]!NecAccess("Cash Reconciliation","*SERVER.FLD0000003","Count","Company.Code,BankBranch.Code,Bank.Code,AccountMaster.Code,RcnBnkFlowResult.IsManual,*SERVER.FLD00000013,*SERVER.FLD00000012",Parameters!$C$3,Parameters!$C$4,Parameters!$C$5,Parameters!$C$6,"0",R$7,"['0000-00:" &amp; R$7 &amp; "]")</f>
        <v>0</v>
      </c>
      <c r="S37" s="49">
        <f>[1]!NecAccess("Cash Reconciliation","*SERVER.FLD0000003","Count","Company.Code,BankBranch.Code,Bank.Code,AccountMaster.Code,RcnBnkFlowResult.IsManual,*SERVER.FLD00000013,*SERVER.FLD00000012",Parameters!$C$3,Parameters!$C$4,Parameters!$C$5,Parameters!$C$6,"0",S$7,"['0000-00:" &amp; S$7 &amp; "]")</f>
        <v>81</v>
      </c>
      <c r="T37" s="49">
        <f>[1]!NecAccess("Cash Reconciliation","*SERVER.FLD0000003","Count","Company.Code,BankBranch.Code,Bank.Code,AccountMaster.Code,RcnBnkFlowResult.IsManual,*SERVER.FLD00000013,*SERVER.FLD00000012",Parameters!$C$3,Parameters!$C$4,Parameters!$C$5,Parameters!$C$6,"0",T$7,"['0000-00:" &amp; T$7 &amp; "]")</f>
        <v>0</v>
      </c>
      <c r="U37" s="49">
        <f>[1]!NecAccess("Cash Reconciliation","*SERVER.FLD0000003","Count","Company.Code,BankBranch.Code,Bank.Code,AccountMaster.Code,RcnBnkFlowResult.IsManual,*SERVER.FLD00000013,*SERVER.FLD00000012",Parameters!$C$3,Parameters!$C$4,Parameters!$C$5,Parameters!$C$6,"0",U$7,"['0000-00:" &amp; U$7 &amp; "]")</f>
        <v>0</v>
      </c>
      <c r="V37" s="49">
        <f>[1]!NecAccess("Cash Reconciliation","*SERVER.FLD0000003","Count","Company.Code,BankBranch.Code,Bank.Code,AccountMaster.Code,RcnBnkFlowResult.IsManual,*SERVER.FLD00000013,*SERVER.FLD00000012",Parameters!$C$3,Parameters!$C$4,Parameters!$C$5,Parameters!$C$6,"0",V$7,"['0000-00:" &amp; V$7 &amp; "]")</f>
        <v>0</v>
      </c>
      <c r="W37" s="80"/>
      <c r="X37" s="80"/>
      <c r="Y37" s="80"/>
      <c r="Z37" s="80"/>
      <c r="AA37" s="81"/>
      <c r="AB37" s="80"/>
      <c r="AC37" s="80"/>
      <c r="AD37" s="80"/>
      <c r="AE37" s="80"/>
      <c r="AF37" s="80"/>
      <c r="AG37" s="80"/>
      <c r="AH37" s="80"/>
      <c r="AI37" s="80"/>
    </row>
    <row r="38" spans="1:35" x14ac:dyDescent="0.25">
      <c r="E38" s="79"/>
      <c r="F38" s="79"/>
      <c r="G38" s="44"/>
      <c r="H38" s="48" t="s">
        <v>50</v>
      </c>
      <c r="I38" s="49"/>
      <c r="J38" s="49">
        <f>[1]!NecAccess("Cash Reconciliation","*SERVER.FLD0000003","Count","Company.Code,BankBranch.Code,Bank.Code,AccountMaster.Code,RcnBnkFlowResult.IsManual,*SERVER.FLD00000013,*SERVER.FLD00000012",Parameters!$C$3,Parameters!$C$4,Parameters!$C$5,Parameters!$C$6,"1",J$7,"['0000-00:" &amp; J$7 &amp; "]")</f>
        <v>0</v>
      </c>
      <c r="K38" s="49">
        <f>[1]!NecAccess("Cash Reconciliation","*SERVER.FLD0000003","Count","Company.Code,BankBranch.Code,Bank.Code,AccountMaster.Code,RcnBnkFlowResult.IsManual,*SERVER.FLD00000013,*SERVER.FLD00000012",Parameters!$C$3,Parameters!$C$4,Parameters!$C$5,Parameters!$C$6,"1",K$7,"['0000-00:" &amp; K$7 &amp; "]")</f>
        <v>0</v>
      </c>
      <c r="L38" s="49">
        <f>[1]!NecAccess("Cash Reconciliation","*SERVER.FLD0000003","Count","Company.Code,BankBranch.Code,Bank.Code,AccountMaster.Code,RcnBnkFlowResult.IsManual,*SERVER.FLD00000013,*SERVER.FLD00000012",Parameters!$C$3,Parameters!$C$4,Parameters!$C$5,Parameters!$C$6,"1",L$7,"['0000-00:" &amp; L$7 &amp; "]")</f>
        <v>0</v>
      </c>
      <c r="M38" s="49">
        <f>[1]!NecAccess("Cash Reconciliation","*SERVER.FLD0000003","Count","Company.Code,BankBranch.Code,Bank.Code,AccountMaster.Code,RcnBnkFlowResult.IsManual,*SERVER.FLD00000013,*SERVER.FLD00000012",Parameters!$C$3,Parameters!$C$4,Parameters!$C$5,Parameters!$C$6,"1",M$7,"['0000-00:" &amp; M$7 &amp; "]")</f>
        <v>0</v>
      </c>
      <c r="N38" s="49">
        <f>[1]!NecAccess("Cash Reconciliation","*SERVER.FLD0000003","Count","Company.Code,BankBranch.Code,Bank.Code,AccountMaster.Code,RcnBnkFlowResult.IsManual,*SERVER.FLD00000013,*SERVER.FLD00000012",Parameters!$C$3,Parameters!$C$4,Parameters!$C$5,Parameters!$C$6,"1",N$7,"['0000-00:" &amp; N$7 &amp; "]")</f>
        <v>0</v>
      </c>
      <c r="O38" s="49">
        <f>[1]!NecAccess("Cash Reconciliation","*SERVER.FLD0000003","Count","Company.Code,BankBranch.Code,Bank.Code,AccountMaster.Code,RcnBnkFlowResult.IsManual,*SERVER.FLD00000013,*SERVER.FLD00000012",Parameters!$C$3,Parameters!$C$4,Parameters!$C$5,Parameters!$C$6,"1",O$7,"['0000-00:" &amp; O$7 &amp; "]")</f>
        <v>0</v>
      </c>
      <c r="P38" s="49">
        <f>[1]!NecAccess("Cash Reconciliation","*SERVER.FLD0000003","Count","Company.Code,BankBranch.Code,Bank.Code,AccountMaster.Code,RcnBnkFlowResult.IsManual,*SERVER.FLD00000013,*SERVER.FLD00000012",Parameters!$C$3,Parameters!$C$4,Parameters!$C$5,Parameters!$C$6,"1",P$7,"['0000-00:" &amp; P$7 &amp; "]")</f>
        <v>0</v>
      </c>
      <c r="Q38" s="49">
        <f>[1]!NecAccess("Cash Reconciliation","*SERVER.FLD0000003","Count","Company.Code,BankBranch.Code,Bank.Code,AccountMaster.Code,RcnBnkFlowResult.IsManual,*SERVER.FLD00000013,*SERVER.FLD00000012",Parameters!$C$3,Parameters!$C$4,Parameters!$C$5,Parameters!$C$6,"1",Q$7,"['0000-00:" &amp; Q$7 &amp; "]")</f>
        <v>0</v>
      </c>
      <c r="R38" s="49">
        <f>[1]!NecAccess("Cash Reconciliation","*SERVER.FLD0000003","Count","Company.Code,BankBranch.Code,Bank.Code,AccountMaster.Code,RcnBnkFlowResult.IsManual,*SERVER.FLD00000013,*SERVER.FLD00000012",Parameters!$C$3,Parameters!$C$4,Parameters!$C$5,Parameters!$C$6,"1",R$7,"['0000-00:" &amp; R$7 &amp; "]")</f>
        <v>0</v>
      </c>
      <c r="S38" s="49">
        <f>[1]!NecAccess("Cash Reconciliation","*SERVER.FLD0000003","Count","Company.Code,BankBranch.Code,Bank.Code,AccountMaster.Code,RcnBnkFlowResult.IsManual,*SERVER.FLD00000013,*SERVER.FLD00000012",Parameters!$C$3,Parameters!$C$4,Parameters!$C$5,Parameters!$C$6,"1",S$7,"['0000-00:" &amp; S$7 &amp; "]")</f>
        <v>0</v>
      </c>
      <c r="T38" s="49">
        <f>[1]!NecAccess("Cash Reconciliation","*SERVER.FLD0000003","Count","Company.Code,BankBranch.Code,Bank.Code,AccountMaster.Code,RcnBnkFlowResult.IsManual,*SERVER.FLD00000013,*SERVER.FLD00000012",Parameters!$C$3,Parameters!$C$4,Parameters!$C$5,Parameters!$C$6,"1",T$7,"['0000-00:" &amp; T$7 &amp; "]")</f>
        <v>0</v>
      </c>
      <c r="U38" s="49">
        <f>[1]!NecAccess("Cash Reconciliation","*SERVER.FLD0000003","Count","Company.Code,BankBranch.Code,Bank.Code,AccountMaster.Code,RcnBnkFlowResult.IsManual,*SERVER.FLD00000013,*SERVER.FLD00000012",Parameters!$C$3,Parameters!$C$4,Parameters!$C$5,Parameters!$C$6,"1",U$7,"['0000-00:" &amp; U$7 &amp; "]")</f>
        <v>0</v>
      </c>
      <c r="V38" s="49">
        <f>[1]!NecAccess("Cash Reconciliation","*SERVER.FLD0000003","Count","Company.Code,BankBranch.Code,Bank.Code,AccountMaster.Code,RcnBnkFlowResult.IsManual,*SERVER.FLD00000013,*SERVER.FLD00000012",Parameters!$C$3,Parameters!$C$4,Parameters!$C$5,Parameters!$C$6,"1",V$7,"['0000-00:" &amp; V$7 &amp; "]")</f>
        <v>0</v>
      </c>
      <c r="W38" s="80"/>
      <c r="X38" s="80"/>
      <c r="Y38" s="80"/>
      <c r="Z38" s="80"/>
      <c r="AA38" s="81"/>
      <c r="AB38" s="80"/>
      <c r="AC38" s="80"/>
      <c r="AD38" s="80"/>
      <c r="AE38" s="80"/>
      <c r="AF38" s="80"/>
      <c r="AG38" s="80"/>
      <c r="AH38" s="80"/>
      <c r="AI38" s="80"/>
    </row>
    <row r="39" spans="1:35" ht="15.75" thickBot="1" x14ac:dyDescent="0.3">
      <c r="E39" s="79"/>
      <c r="F39" s="79"/>
      <c r="G39" s="40"/>
      <c r="H39" s="41" t="s">
        <v>51</v>
      </c>
      <c r="I39" s="44"/>
      <c r="J39" s="41">
        <f>SUM(J37:J38)</f>
        <v>0</v>
      </c>
      <c r="K39" s="41">
        <f t="shared" ref="K39:V39" si="13">SUM(K37:K38)</f>
        <v>0</v>
      </c>
      <c r="L39" s="41">
        <f t="shared" si="13"/>
        <v>0</v>
      </c>
      <c r="M39" s="41">
        <f t="shared" si="13"/>
        <v>0</v>
      </c>
      <c r="N39" s="41">
        <f t="shared" si="13"/>
        <v>0</v>
      </c>
      <c r="O39" s="41">
        <f t="shared" si="13"/>
        <v>0</v>
      </c>
      <c r="P39" s="41">
        <f t="shared" si="13"/>
        <v>0</v>
      </c>
      <c r="Q39" s="41">
        <f t="shared" si="13"/>
        <v>0</v>
      </c>
      <c r="R39" s="41">
        <f t="shared" si="13"/>
        <v>0</v>
      </c>
      <c r="S39" s="41">
        <f t="shared" si="13"/>
        <v>81</v>
      </c>
      <c r="T39" s="41">
        <f t="shared" si="13"/>
        <v>0</v>
      </c>
      <c r="U39" s="41">
        <f t="shared" si="13"/>
        <v>0</v>
      </c>
      <c r="V39" s="41">
        <f t="shared" si="13"/>
        <v>0</v>
      </c>
      <c r="W39" s="80"/>
      <c r="X39" s="80"/>
      <c r="Y39" s="80"/>
      <c r="Z39" s="80"/>
      <c r="AA39" s="81"/>
      <c r="AB39" s="80"/>
      <c r="AC39" s="80"/>
      <c r="AD39" s="80"/>
      <c r="AE39" s="80"/>
      <c r="AF39" s="80"/>
      <c r="AG39" s="80"/>
      <c r="AH39" s="80"/>
      <c r="AI39" s="80"/>
    </row>
    <row r="40" spans="1:35" x14ac:dyDescent="0.25">
      <c r="E40" s="79"/>
      <c r="F40" s="7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80"/>
      <c r="X40" s="80"/>
      <c r="Y40" s="80"/>
      <c r="Z40" s="80"/>
      <c r="AA40" s="81"/>
      <c r="AB40" s="80"/>
      <c r="AC40" s="80"/>
      <c r="AD40" s="80"/>
      <c r="AE40" s="80"/>
      <c r="AF40" s="80"/>
      <c r="AG40" s="80"/>
      <c r="AH40" s="80"/>
      <c r="AI40" s="80"/>
    </row>
    <row r="41" spans="1:35" x14ac:dyDescent="0.25">
      <c r="E41" s="79"/>
      <c r="F41" s="79"/>
      <c r="G41" s="44"/>
      <c r="H41" s="48" t="str">
        <f>H37</f>
        <v>Reconciliation (Auto)</v>
      </c>
      <c r="I41" s="49"/>
      <c r="J41" s="53">
        <f>IF(J37=0,0,IF(J$10=0,1,J37/J$10))</f>
        <v>0</v>
      </c>
      <c r="K41" s="53">
        <f t="shared" ref="K41:V41" si="14">IF(K37=0,0,IF(K$10=0,1,K37/K$10))</f>
        <v>0</v>
      </c>
      <c r="L41" s="53">
        <f t="shared" si="14"/>
        <v>0</v>
      </c>
      <c r="M41" s="53">
        <f t="shared" si="14"/>
        <v>0</v>
      </c>
      <c r="N41" s="53">
        <f t="shared" si="14"/>
        <v>0</v>
      </c>
      <c r="O41" s="53">
        <f t="shared" si="14"/>
        <v>0</v>
      </c>
      <c r="P41" s="53">
        <f t="shared" si="14"/>
        <v>0</v>
      </c>
      <c r="Q41" s="53">
        <f t="shared" si="14"/>
        <v>0</v>
      </c>
      <c r="R41" s="53">
        <f t="shared" si="14"/>
        <v>0</v>
      </c>
      <c r="S41" s="53">
        <f t="shared" si="14"/>
        <v>40.5</v>
      </c>
      <c r="T41" s="53">
        <f t="shared" si="14"/>
        <v>0</v>
      </c>
      <c r="U41" s="53">
        <f t="shared" si="14"/>
        <v>0</v>
      </c>
      <c r="V41" s="53">
        <f t="shared" si="14"/>
        <v>0</v>
      </c>
      <c r="W41" s="80"/>
      <c r="X41" s="80"/>
      <c r="Y41" s="80"/>
      <c r="Z41" s="80"/>
      <c r="AA41" s="81"/>
      <c r="AB41" s="80"/>
      <c r="AC41" s="80"/>
      <c r="AD41" s="80"/>
      <c r="AE41" s="80"/>
      <c r="AF41" s="80"/>
      <c r="AG41" s="80"/>
      <c r="AH41" s="80"/>
      <c r="AI41" s="80"/>
    </row>
    <row r="42" spans="1:35" x14ac:dyDescent="0.25">
      <c r="E42" s="79"/>
      <c r="F42" s="79"/>
      <c r="G42" s="44"/>
      <c r="H42" s="48" t="str">
        <f>H38</f>
        <v>Reconciliation (Manual)</v>
      </c>
      <c r="I42" s="49"/>
      <c r="J42" s="53">
        <f>IF(J38=0,0,IF(J$10=0,1,J38/J$10))</f>
        <v>0</v>
      </c>
      <c r="K42" s="53">
        <f t="shared" ref="K42:V42" si="15">IF(K38=0,0,IF(K$10=0,1,K38/K$10))</f>
        <v>0</v>
      </c>
      <c r="L42" s="53">
        <f t="shared" si="15"/>
        <v>0</v>
      </c>
      <c r="M42" s="53">
        <f t="shared" si="15"/>
        <v>0</v>
      </c>
      <c r="N42" s="53">
        <f t="shared" si="15"/>
        <v>0</v>
      </c>
      <c r="O42" s="53">
        <f t="shared" si="15"/>
        <v>0</v>
      </c>
      <c r="P42" s="53">
        <f t="shared" si="15"/>
        <v>0</v>
      </c>
      <c r="Q42" s="53">
        <f t="shared" si="15"/>
        <v>0</v>
      </c>
      <c r="R42" s="53">
        <f t="shared" si="15"/>
        <v>0</v>
      </c>
      <c r="S42" s="53">
        <f t="shared" si="15"/>
        <v>0</v>
      </c>
      <c r="T42" s="53">
        <f t="shared" si="15"/>
        <v>0</v>
      </c>
      <c r="U42" s="53">
        <f t="shared" si="15"/>
        <v>0</v>
      </c>
      <c r="V42" s="53">
        <f t="shared" si="15"/>
        <v>0</v>
      </c>
      <c r="W42" s="80"/>
      <c r="X42" s="80"/>
      <c r="Y42" s="80"/>
      <c r="Z42" s="80"/>
      <c r="AA42" s="81"/>
      <c r="AB42" s="80"/>
      <c r="AC42" s="80"/>
      <c r="AD42" s="80"/>
      <c r="AE42" s="80"/>
      <c r="AF42" s="80"/>
      <c r="AG42" s="80"/>
      <c r="AH42" s="80"/>
      <c r="AI42" s="80"/>
    </row>
    <row r="43" spans="1:35" ht="15.75" thickBot="1" x14ac:dyDescent="0.3">
      <c r="E43" s="79"/>
      <c r="F43" s="79"/>
      <c r="G43" s="40"/>
      <c r="H43" s="41" t="str">
        <f>H39</f>
        <v>Total Reconciliations</v>
      </c>
      <c r="I43" s="44"/>
      <c r="J43" s="42">
        <f>IF(J39=0,0,IF(J$10=0,1,J39/J$10))</f>
        <v>0</v>
      </c>
      <c r="K43" s="42">
        <f t="shared" ref="K43:V43" si="16">IF(K39=0,0,IF(K$10=0,1,K39/K$10))</f>
        <v>0</v>
      </c>
      <c r="L43" s="42">
        <f t="shared" si="16"/>
        <v>0</v>
      </c>
      <c r="M43" s="42">
        <f t="shared" si="16"/>
        <v>0</v>
      </c>
      <c r="N43" s="42">
        <f t="shared" si="16"/>
        <v>0</v>
      </c>
      <c r="O43" s="42">
        <f t="shared" si="16"/>
        <v>0</v>
      </c>
      <c r="P43" s="42">
        <f t="shared" si="16"/>
        <v>0</v>
      </c>
      <c r="Q43" s="42">
        <f t="shared" si="16"/>
        <v>0</v>
      </c>
      <c r="R43" s="42">
        <f t="shared" si="16"/>
        <v>0</v>
      </c>
      <c r="S43" s="42">
        <f t="shared" si="16"/>
        <v>40.5</v>
      </c>
      <c r="T43" s="42">
        <f t="shared" si="16"/>
        <v>0</v>
      </c>
      <c r="U43" s="42">
        <f t="shared" si="16"/>
        <v>0</v>
      </c>
      <c r="V43" s="42">
        <f t="shared" si="16"/>
        <v>0</v>
      </c>
      <c r="W43" s="80"/>
      <c r="X43" s="80"/>
      <c r="Y43" s="80"/>
      <c r="Z43" s="80"/>
      <c r="AA43" s="81"/>
      <c r="AB43" s="80"/>
      <c r="AC43" s="80"/>
      <c r="AD43" s="80"/>
      <c r="AE43" s="80"/>
      <c r="AF43" s="80"/>
      <c r="AG43" s="80"/>
      <c r="AH43" s="80"/>
      <c r="AI43" s="80"/>
    </row>
    <row r="44" spans="1:35" ht="5.25" customHeight="1" x14ac:dyDescent="0.25">
      <c r="E44" s="79"/>
      <c r="F44" s="79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1"/>
      <c r="AB44" s="80"/>
      <c r="AC44" s="80"/>
      <c r="AD44" s="80"/>
      <c r="AE44" s="80"/>
      <c r="AF44" s="80"/>
      <c r="AG44" s="80"/>
      <c r="AH44" s="80"/>
      <c r="AI44" s="80"/>
    </row>
    <row r="45" spans="1:35" x14ac:dyDescent="0.25">
      <c r="A45" s="80"/>
      <c r="B45" s="80"/>
      <c r="C45" s="81"/>
      <c r="D45" s="79"/>
      <c r="E45" s="79"/>
      <c r="F45" s="79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1"/>
      <c r="AB45" s="80"/>
      <c r="AC45" s="80"/>
      <c r="AD45" s="80"/>
      <c r="AE45" s="80"/>
      <c r="AF45" s="80"/>
      <c r="AG45" s="80"/>
      <c r="AH45" s="80"/>
      <c r="AI45" s="80"/>
    </row>
    <row r="46" spans="1:35" x14ac:dyDescent="0.25">
      <c r="A46" s="80"/>
      <c r="B46" s="80"/>
      <c r="C46" s="81"/>
      <c r="D46" s="79"/>
      <c r="E46" s="79"/>
      <c r="F46" s="79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1"/>
      <c r="AB46" s="80"/>
      <c r="AC46" s="80"/>
      <c r="AD46" s="80"/>
      <c r="AE46" s="80"/>
      <c r="AF46" s="80"/>
      <c r="AG46" s="80"/>
      <c r="AH46" s="80"/>
      <c r="AI46" s="80"/>
    </row>
  </sheetData>
  <mergeCells count="1">
    <mergeCell ref="L1:O3"/>
  </mergeCells>
  <phoneticPr fontId="1" type="noConversion"/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96988-3CA4-4481-ABCE-331275463293}">
  <dimension ref="B1:T45"/>
  <sheetViews>
    <sheetView showGridLines="0" workbookViewId="0">
      <selection activeCell="Q25" sqref="Q25"/>
    </sheetView>
  </sheetViews>
  <sheetFormatPr defaultRowHeight="15" x14ac:dyDescent="0.25"/>
  <cols>
    <col min="1" max="1" width="4.140625" style="76" customWidth="1"/>
    <col min="2" max="2" width="13.140625" style="76" bestFit="1" customWidth="1"/>
    <col min="3" max="3" width="16.5703125" style="76" bestFit="1" customWidth="1"/>
    <col min="4" max="16384" width="9.140625" style="76"/>
  </cols>
  <sheetData>
    <row r="1" spans="2:20" s="15" customFormat="1" ht="15" customHeight="1" x14ac:dyDescent="0.25">
      <c r="G1" s="93" t="s">
        <v>109</v>
      </c>
      <c r="H1" s="93"/>
    </row>
    <row r="2" spans="2:20" s="15" customFormat="1" ht="15" customHeight="1" x14ac:dyDescent="0.25">
      <c r="G2" s="93"/>
      <c r="H2" s="93"/>
      <c r="I2" s="17"/>
      <c r="J2" s="17"/>
      <c r="K2" s="17"/>
    </row>
    <row r="3" spans="2:20" s="15" customFormat="1" ht="15" customHeight="1" x14ac:dyDescent="0.25">
      <c r="G3" s="93"/>
      <c r="H3" s="93"/>
    </row>
    <row r="5" spans="2:20" x14ac:dyDescent="0.25">
      <c r="B5" s="57" t="s">
        <v>54</v>
      </c>
      <c r="C5" s="58" t="s">
        <v>39</v>
      </c>
    </row>
    <row r="6" spans="2:20" x14ac:dyDescent="0.25">
      <c r="B6" s="19" t="s">
        <v>88</v>
      </c>
      <c r="C6" s="54">
        <v>1</v>
      </c>
    </row>
    <row r="7" spans="2:20" x14ac:dyDescent="0.25">
      <c r="B7" s="19" t="s">
        <v>89</v>
      </c>
      <c r="C7" s="54">
        <v>17</v>
      </c>
    </row>
    <row r="8" spans="2:20" x14ac:dyDescent="0.25">
      <c r="B8" s="19" t="s">
        <v>90</v>
      </c>
      <c r="C8" s="54">
        <v>24</v>
      </c>
    </row>
    <row r="9" spans="2:20" x14ac:dyDescent="0.25">
      <c r="B9" s="19" t="s">
        <v>91</v>
      </c>
      <c r="C9" s="54">
        <v>1</v>
      </c>
    </row>
    <row r="10" spans="2:20" x14ac:dyDescent="0.25">
      <c r="B10" s="19" t="s">
        <v>92</v>
      </c>
      <c r="C10" s="54">
        <v>1</v>
      </c>
    </row>
    <row r="11" spans="2:20" x14ac:dyDescent="0.25">
      <c r="B11" s="19" t="s">
        <v>93</v>
      </c>
      <c r="C11" s="54">
        <v>1</v>
      </c>
      <c r="R11" s="80"/>
    </row>
    <row r="12" spans="2:20" ht="15.75" x14ac:dyDescent="0.25">
      <c r="B12" s="19" t="s">
        <v>94</v>
      </c>
      <c r="C12" s="54">
        <v>2</v>
      </c>
      <c r="R12" s="87"/>
    </row>
    <row r="13" spans="2:20" x14ac:dyDescent="0.25">
      <c r="B13" s="19" t="s">
        <v>95</v>
      </c>
      <c r="C13" s="54">
        <v>13</v>
      </c>
      <c r="R13" s="80"/>
    </row>
    <row r="14" spans="2:20" x14ac:dyDescent="0.25">
      <c r="B14" s="19" t="s">
        <v>96</v>
      </c>
      <c r="C14" s="54">
        <v>3</v>
      </c>
      <c r="R14" s="88"/>
    </row>
    <row r="15" spans="2:20" x14ac:dyDescent="0.25">
      <c r="B15" s="19" t="s">
        <v>97</v>
      </c>
      <c r="C15" s="54">
        <v>13</v>
      </c>
      <c r="T15" s="80"/>
    </row>
    <row r="16" spans="2:20" x14ac:dyDescent="0.25">
      <c r="B16" s="19" t="s">
        <v>98</v>
      </c>
      <c r="C16" s="54">
        <v>30</v>
      </c>
    </row>
    <row r="17" spans="2:3" x14ac:dyDescent="0.25">
      <c r="B17" s="19" t="s">
        <v>99</v>
      </c>
      <c r="C17" s="54">
        <v>2</v>
      </c>
    </row>
    <row r="18" spans="2:3" x14ac:dyDescent="0.25">
      <c r="B18" s="55" t="s">
        <v>60</v>
      </c>
      <c r="C18" s="56">
        <v>108</v>
      </c>
    </row>
    <row r="22" spans="2:3" x14ac:dyDescent="0.25">
      <c r="B22" s="57" t="s">
        <v>100</v>
      </c>
      <c r="C22" s="58" t="s">
        <v>101</v>
      </c>
    </row>
    <row r="23" spans="2:3" x14ac:dyDescent="0.25">
      <c r="B23" s="19" t="s">
        <v>40</v>
      </c>
      <c r="C23" s="54">
        <v>9</v>
      </c>
    </row>
    <row r="24" spans="2:3" x14ac:dyDescent="0.25">
      <c r="B24" s="19">
        <v>4</v>
      </c>
      <c r="C24" s="54">
        <v>0</v>
      </c>
    </row>
    <row r="25" spans="2:3" x14ac:dyDescent="0.25">
      <c r="B25" s="19">
        <v>5</v>
      </c>
      <c r="C25" s="54">
        <v>0</v>
      </c>
    </row>
    <row r="26" spans="2:3" x14ac:dyDescent="0.25">
      <c r="B26" s="19">
        <v>2</v>
      </c>
      <c r="C26" s="54">
        <v>0</v>
      </c>
    </row>
    <row r="27" spans="2:3" x14ac:dyDescent="0.25">
      <c r="B27" s="19">
        <v>1</v>
      </c>
      <c r="C27" s="54">
        <v>0</v>
      </c>
    </row>
    <row r="28" spans="2:3" x14ac:dyDescent="0.25">
      <c r="B28" s="19">
        <v>3</v>
      </c>
      <c r="C28" s="54">
        <v>0</v>
      </c>
    </row>
    <row r="29" spans="2:3" x14ac:dyDescent="0.25">
      <c r="B29" s="55" t="s">
        <v>60</v>
      </c>
      <c r="C29" s="56">
        <v>9</v>
      </c>
    </row>
    <row r="38" spans="2:3" x14ac:dyDescent="0.25">
      <c r="B38" s="57" t="s">
        <v>100</v>
      </c>
      <c r="C38" s="58" t="s">
        <v>102</v>
      </c>
    </row>
    <row r="39" spans="2:3" x14ac:dyDescent="0.25">
      <c r="B39" s="19" t="s">
        <v>40</v>
      </c>
      <c r="C39" s="54">
        <v>140</v>
      </c>
    </row>
    <row r="40" spans="2:3" x14ac:dyDescent="0.25">
      <c r="B40" s="19">
        <v>4</v>
      </c>
      <c r="C40" s="54">
        <v>0</v>
      </c>
    </row>
    <row r="41" spans="2:3" x14ac:dyDescent="0.25">
      <c r="B41" s="19">
        <v>5</v>
      </c>
      <c r="C41" s="54">
        <v>0</v>
      </c>
    </row>
    <row r="42" spans="2:3" x14ac:dyDescent="0.25">
      <c r="B42" s="19">
        <v>2</v>
      </c>
      <c r="C42" s="54">
        <v>0</v>
      </c>
    </row>
    <row r="43" spans="2:3" x14ac:dyDescent="0.25">
      <c r="B43" s="19">
        <v>1</v>
      </c>
      <c r="C43" s="54">
        <v>0</v>
      </c>
    </row>
    <row r="44" spans="2:3" x14ac:dyDescent="0.25">
      <c r="B44" s="19">
        <v>3</v>
      </c>
      <c r="C44" s="54">
        <v>0</v>
      </c>
    </row>
    <row r="45" spans="2:3" x14ac:dyDescent="0.25">
      <c r="B45" s="55" t="s">
        <v>60</v>
      </c>
      <c r="C45" s="56">
        <v>140</v>
      </c>
    </row>
  </sheetData>
  <mergeCells count="1">
    <mergeCell ref="G1:H3"/>
  </mergeCells>
  <pageMargins left="0.7" right="0.7" top="0.75" bottom="0.75" header="0.3" footer="0.3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B7541-616D-4EB1-A990-932507681570}">
  <dimension ref="A1:M42"/>
  <sheetViews>
    <sheetView showGridLines="0" workbookViewId="0">
      <selection activeCell="G31" sqref="G31"/>
    </sheetView>
  </sheetViews>
  <sheetFormatPr defaultRowHeight="15" x14ac:dyDescent="0.25"/>
  <cols>
    <col min="1" max="1" width="4.140625" style="76" customWidth="1"/>
    <col min="2" max="2" width="0.85546875" style="76" customWidth="1"/>
    <col min="3" max="3" width="19.28515625" style="76" bestFit="1" customWidth="1"/>
    <col min="4" max="4" width="15.7109375" style="76" bestFit="1" customWidth="1"/>
    <col min="5" max="5" width="11.28515625" style="76" bestFit="1" customWidth="1"/>
    <col min="6" max="6" width="0.85546875" style="76" customWidth="1"/>
    <col min="7" max="16384" width="9.140625" style="76"/>
  </cols>
  <sheetData>
    <row r="1" spans="1:13" s="15" customFormat="1" ht="15" customHeight="1" x14ac:dyDescent="0.25">
      <c r="C1" s="16"/>
      <c r="G1" s="16"/>
      <c r="H1" s="93" t="s">
        <v>57</v>
      </c>
      <c r="I1" s="93"/>
      <c r="J1" s="93"/>
      <c r="K1" s="93"/>
    </row>
    <row r="2" spans="1:13" s="15" customFormat="1" ht="15" customHeight="1" x14ac:dyDescent="0.25">
      <c r="C2" s="16"/>
      <c r="G2" s="16"/>
      <c r="H2" s="93"/>
      <c r="I2" s="93"/>
      <c r="J2" s="93"/>
      <c r="K2" s="93"/>
      <c r="L2" s="17"/>
      <c r="M2" s="17"/>
    </row>
    <row r="3" spans="1:13" s="15" customFormat="1" ht="15" customHeight="1" x14ac:dyDescent="0.25">
      <c r="C3" s="16"/>
      <c r="G3" s="16"/>
      <c r="H3" s="93"/>
      <c r="I3" s="93"/>
      <c r="J3" s="93"/>
      <c r="K3" s="93"/>
    </row>
    <row r="4" spans="1:13" ht="15" customHeight="1" x14ac:dyDescent="0.3">
      <c r="E4" s="89"/>
      <c r="F4" s="90"/>
      <c r="G4" s="90"/>
      <c r="H4" s="90"/>
      <c r="I4" s="90"/>
      <c r="J4" s="90"/>
      <c r="K4" s="90"/>
    </row>
    <row r="5" spans="1:13" x14ac:dyDescent="0.25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3" ht="5.25" customHeight="1" x14ac:dyDescent="0.25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</row>
    <row r="7" spans="1:13" x14ac:dyDescent="0.25">
      <c r="A7" s="80"/>
      <c r="B7" s="80"/>
      <c r="C7" s="67" t="s">
        <v>106</v>
      </c>
      <c r="D7" s="67" t="s">
        <v>112</v>
      </c>
      <c r="E7" s="67"/>
      <c r="F7" s="80"/>
      <c r="G7" s="80"/>
      <c r="H7" s="80"/>
      <c r="I7" s="80"/>
      <c r="J7" s="80"/>
      <c r="K7" s="80"/>
    </row>
    <row r="8" spans="1:13" x14ac:dyDescent="0.25">
      <c r="A8" s="80"/>
      <c r="B8" s="80"/>
      <c r="C8" s="67" t="s">
        <v>61</v>
      </c>
      <c r="D8" s="67" t="s">
        <v>59</v>
      </c>
      <c r="E8" s="67" t="s">
        <v>60</v>
      </c>
      <c r="F8" s="80"/>
      <c r="G8" s="80"/>
      <c r="H8" s="80"/>
      <c r="I8" s="80"/>
      <c r="J8" s="80"/>
      <c r="K8" s="80"/>
    </row>
    <row r="9" spans="1:13" x14ac:dyDescent="0.25">
      <c r="A9" s="80"/>
      <c r="B9" s="80"/>
      <c r="C9" s="65" t="s">
        <v>77</v>
      </c>
      <c r="D9" s="62">
        <v>8</v>
      </c>
      <c r="E9" s="63">
        <v>8</v>
      </c>
      <c r="F9" s="80"/>
      <c r="G9" s="80"/>
      <c r="H9" s="80"/>
      <c r="I9" s="80"/>
      <c r="J9" s="80"/>
      <c r="K9" s="80"/>
    </row>
    <row r="10" spans="1:13" x14ac:dyDescent="0.25">
      <c r="A10" s="80"/>
      <c r="B10" s="80"/>
      <c r="C10" s="73" t="s">
        <v>64</v>
      </c>
      <c r="D10" s="64">
        <v>4</v>
      </c>
      <c r="E10" s="54">
        <v>4</v>
      </c>
      <c r="F10" s="80"/>
      <c r="G10" s="80"/>
      <c r="H10" s="80"/>
      <c r="I10" s="80"/>
      <c r="J10" s="80"/>
      <c r="K10" s="80"/>
    </row>
    <row r="11" spans="1:13" x14ac:dyDescent="0.25">
      <c r="A11" s="80"/>
      <c r="B11" s="80"/>
      <c r="C11" s="74" t="s">
        <v>69</v>
      </c>
      <c r="D11" s="64">
        <v>4</v>
      </c>
      <c r="E11" s="54">
        <v>4</v>
      </c>
      <c r="F11" s="80"/>
      <c r="G11" s="80"/>
      <c r="H11" s="80"/>
      <c r="I11" s="80"/>
      <c r="J11" s="80"/>
      <c r="K11" s="80"/>
    </row>
    <row r="12" spans="1:13" x14ac:dyDescent="0.25">
      <c r="A12" s="80"/>
      <c r="B12" s="80"/>
      <c r="C12" s="65" t="s">
        <v>78</v>
      </c>
      <c r="D12" s="64">
        <v>4</v>
      </c>
      <c r="E12" s="54">
        <v>4</v>
      </c>
      <c r="F12" s="80"/>
      <c r="G12" s="80"/>
      <c r="H12" s="80"/>
      <c r="I12" s="80"/>
      <c r="J12" s="80"/>
      <c r="K12" s="80"/>
    </row>
    <row r="13" spans="1:13" x14ac:dyDescent="0.25">
      <c r="A13" s="80"/>
      <c r="B13" s="80"/>
      <c r="C13" s="73" t="s">
        <v>73</v>
      </c>
      <c r="D13" s="64">
        <v>2</v>
      </c>
      <c r="E13" s="54">
        <v>2</v>
      </c>
      <c r="F13" s="80"/>
      <c r="G13" s="80"/>
      <c r="H13" s="80"/>
      <c r="I13" s="80"/>
      <c r="J13" s="80"/>
      <c r="K13" s="80"/>
    </row>
    <row r="14" spans="1:13" x14ac:dyDescent="0.25">
      <c r="A14" s="80"/>
      <c r="B14" s="80"/>
      <c r="C14" s="74" t="s">
        <v>76</v>
      </c>
      <c r="D14" s="64">
        <v>2</v>
      </c>
      <c r="E14" s="54">
        <v>2</v>
      </c>
      <c r="F14" s="80"/>
      <c r="G14" s="80"/>
      <c r="H14" s="80"/>
      <c r="I14" s="80"/>
      <c r="J14" s="80"/>
      <c r="K14" s="80"/>
    </row>
    <row r="15" spans="1:13" x14ac:dyDescent="0.25">
      <c r="A15" s="80"/>
      <c r="B15" s="80"/>
      <c r="C15" s="65" t="s">
        <v>79</v>
      </c>
      <c r="D15" s="64">
        <v>28</v>
      </c>
      <c r="E15" s="54">
        <v>28</v>
      </c>
      <c r="F15" s="80"/>
      <c r="G15" s="80"/>
      <c r="H15" s="80"/>
      <c r="I15" s="80"/>
      <c r="J15" s="80"/>
      <c r="K15" s="80"/>
    </row>
    <row r="16" spans="1:13" x14ac:dyDescent="0.25">
      <c r="A16" s="80"/>
      <c r="B16" s="80"/>
      <c r="C16" s="73" t="s">
        <v>67</v>
      </c>
      <c r="D16" s="64">
        <v>14</v>
      </c>
      <c r="E16" s="54">
        <v>14</v>
      </c>
      <c r="F16" s="80"/>
      <c r="G16" s="80"/>
      <c r="H16" s="80"/>
      <c r="I16" s="80"/>
      <c r="J16" s="80"/>
      <c r="K16" s="80"/>
    </row>
    <row r="17" spans="1:11" x14ac:dyDescent="0.25">
      <c r="A17" s="80"/>
      <c r="B17" s="80"/>
      <c r="C17" s="74" t="s">
        <v>75</v>
      </c>
      <c r="D17" s="64">
        <v>14</v>
      </c>
      <c r="E17" s="54">
        <v>14</v>
      </c>
      <c r="F17" s="80"/>
      <c r="G17" s="80"/>
      <c r="H17" s="80"/>
      <c r="I17" s="80"/>
      <c r="J17" s="80"/>
      <c r="K17" s="80"/>
    </row>
    <row r="18" spans="1:11" x14ac:dyDescent="0.25">
      <c r="A18" s="80"/>
      <c r="B18" s="80"/>
      <c r="C18" s="65" t="s">
        <v>80</v>
      </c>
      <c r="D18" s="64">
        <v>8</v>
      </c>
      <c r="E18" s="54">
        <v>8</v>
      </c>
      <c r="F18" s="80"/>
      <c r="G18" s="80"/>
      <c r="H18" s="80"/>
      <c r="I18" s="80"/>
      <c r="J18" s="80"/>
      <c r="K18" s="80"/>
    </row>
    <row r="19" spans="1:11" x14ac:dyDescent="0.25">
      <c r="A19" s="80"/>
      <c r="B19" s="80"/>
      <c r="C19" s="73" t="s">
        <v>71</v>
      </c>
      <c r="D19" s="64">
        <v>4</v>
      </c>
      <c r="E19" s="54">
        <v>4</v>
      </c>
      <c r="F19" s="80"/>
      <c r="G19" s="80"/>
      <c r="H19" s="80"/>
      <c r="I19" s="80"/>
      <c r="J19" s="80"/>
      <c r="K19" s="80"/>
    </row>
    <row r="20" spans="1:11" x14ac:dyDescent="0.25">
      <c r="A20" s="80"/>
      <c r="B20" s="80"/>
      <c r="C20" s="74" t="s">
        <v>66</v>
      </c>
      <c r="D20" s="64">
        <v>4</v>
      </c>
      <c r="E20" s="54">
        <v>4</v>
      </c>
      <c r="F20" s="80"/>
      <c r="G20" s="80"/>
      <c r="H20" s="80"/>
      <c r="I20" s="80"/>
      <c r="J20" s="80"/>
      <c r="K20" s="80"/>
    </row>
    <row r="21" spans="1:11" x14ac:dyDescent="0.25">
      <c r="A21" s="80"/>
      <c r="B21" s="80"/>
      <c r="C21" s="65" t="s">
        <v>81</v>
      </c>
      <c r="D21" s="64">
        <v>6</v>
      </c>
      <c r="E21" s="54">
        <v>6</v>
      </c>
      <c r="F21" s="80"/>
      <c r="G21" s="80"/>
      <c r="H21" s="80"/>
      <c r="I21" s="80"/>
      <c r="J21" s="80"/>
      <c r="K21" s="80"/>
    </row>
    <row r="22" spans="1:11" x14ac:dyDescent="0.25">
      <c r="A22" s="80"/>
      <c r="B22" s="80"/>
      <c r="C22" s="73" t="s">
        <v>72</v>
      </c>
      <c r="D22" s="64">
        <v>3</v>
      </c>
      <c r="E22" s="54">
        <v>3</v>
      </c>
      <c r="F22" s="80"/>
      <c r="G22" s="80"/>
      <c r="H22" s="80"/>
      <c r="I22" s="80"/>
      <c r="J22" s="80"/>
      <c r="K22" s="80"/>
    </row>
    <row r="23" spans="1:11" x14ac:dyDescent="0.25">
      <c r="A23" s="80"/>
      <c r="B23" s="80"/>
      <c r="C23" s="74" t="s">
        <v>65</v>
      </c>
      <c r="D23" s="64">
        <v>3</v>
      </c>
      <c r="E23" s="54">
        <v>3</v>
      </c>
      <c r="F23" s="80"/>
      <c r="G23" s="80"/>
      <c r="H23" s="80"/>
      <c r="I23" s="80"/>
      <c r="J23" s="80"/>
      <c r="K23" s="80"/>
    </row>
    <row r="24" spans="1:11" x14ac:dyDescent="0.25">
      <c r="A24" s="80"/>
      <c r="B24" s="80"/>
      <c r="C24" s="65" t="s">
        <v>82</v>
      </c>
      <c r="D24" s="64">
        <v>10</v>
      </c>
      <c r="E24" s="54">
        <v>10</v>
      </c>
      <c r="F24" s="80"/>
      <c r="G24" s="80"/>
      <c r="H24" s="80"/>
      <c r="I24" s="80"/>
      <c r="J24" s="80"/>
      <c r="K24" s="80"/>
    </row>
    <row r="25" spans="1:11" x14ac:dyDescent="0.25">
      <c r="A25" s="80"/>
      <c r="B25" s="80"/>
      <c r="C25" s="73" t="s">
        <v>62</v>
      </c>
      <c r="D25" s="64">
        <v>5</v>
      </c>
      <c r="E25" s="54">
        <v>5</v>
      </c>
      <c r="F25" s="80"/>
      <c r="G25" s="80"/>
      <c r="H25" s="80"/>
      <c r="I25" s="80"/>
      <c r="J25" s="80"/>
      <c r="K25" s="80"/>
    </row>
    <row r="26" spans="1:11" x14ac:dyDescent="0.25">
      <c r="A26" s="80"/>
      <c r="B26" s="80"/>
      <c r="C26" s="74" t="s">
        <v>68</v>
      </c>
      <c r="D26" s="64">
        <v>5</v>
      </c>
      <c r="E26" s="54">
        <v>5</v>
      </c>
      <c r="F26" s="80"/>
      <c r="G26" s="80"/>
      <c r="H26" s="80"/>
      <c r="I26" s="80"/>
      <c r="J26" s="80"/>
      <c r="K26" s="80"/>
    </row>
    <row r="27" spans="1:11" x14ac:dyDescent="0.25">
      <c r="A27" s="80"/>
      <c r="B27" s="80"/>
      <c r="C27" s="65" t="s">
        <v>83</v>
      </c>
      <c r="D27" s="64">
        <v>9</v>
      </c>
      <c r="E27" s="54">
        <v>9</v>
      </c>
      <c r="F27" s="80"/>
      <c r="G27" s="80"/>
      <c r="H27" s="80"/>
      <c r="I27" s="80"/>
      <c r="J27" s="80"/>
      <c r="K27" s="80"/>
    </row>
    <row r="28" spans="1:11" x14ac:dyDescent="0.25">
      <c r="A28" s="80"/>
      <c r="B28" s="80"/>
      <c r="C28" s="73" t="s">
        <v>75</v>
      </c>
      <c r="D28" s="64">
        <v>6</v>
      </c>
      <c r="E28" s="54">
        <v>6</v>
      </c>
      <c r="F28" s="80"/>
      <c r="G28" s="80"/>
      <c r="H28" s="80"/>
      <c r="I28" s="80"/>
      <c r="J28" s="80"/>
      <c r="K28" s="80"/>
    </row>
    <row r="29" spans="1:11" x14ac:dyDescent="0.25">
      <c r="A29" s="80"/>
      <c r="B29" s="80"/>
      <c r="C29" s="74" t="s">
        <v>63</v>
      </c>
      <c r="D29" s="64">
        <v>3</v>
      </c>
      <c r="E29" s="54">
        <v>3</v>
      </c>
      <c r="F29" s="80"/>
      <c r="G29" s="80"/>
      <c r="H29" s="80"/>
      <c r="I29" s="80"/>
      <c r="J29" s="80"/>
      <c r="K29" s="80"/>
    </row>
    <row r="30" spans="1:11" x14ac:dyDescent="0.25">
      <c r="A30" s="80"/>
      <c r="B30" s="80"/>
      <c r="C30" s="65" t="s">
        <v>84</v>
      </c>
      <c r="D30" s="64">
        <v>8</v>
      </c>
      <c r="E30" s="54">
        <v>8</v>
      </c>
      <c r="F30" s="80"/>
      <c r="G30" s="80"/>
      <c r="H30" s="80"/>
      <c r="I30" s="80"/>
      <c r="J30" s="80"/>
      <c r="K30" s="80"/>
    </row>
    <row r="31" spans="1:11" x14ac:dyDescent="0.25">
      <c r="A31" s="80"/>
      <c r="B31" s="80"/>
      <c r="C31" s="73" t="s">
        <v>74</v>
      </c>
      <c r="D31" s="64">
        <v>4</v>
      </c>
      <c r="E31" s="54">
        <v>4</v>
      </c>
      <c r="F31" s="80"/>
      <c r="G31" s="80"/>
      <c r="H31" s="80"/>
      <c r="I31" s="80"/>
      <c r="J31" s="80"/>
      <c r="K31" s="80"/>
    </row>
    <row r="32" spans="1:11" x14ac:dyDescent="0.25">
      <c r="A32" s="80"/>
      <c r="B32" s="80"/>
      <c r="C32" s="74" t="s">
        <v>70</v>
      </c>
      <c r="D32" s="64">
        <v>4</v>
      </c>
      <c r="E32" s="54">
        <v>4</v>
      </c>
      <c r="F32" s="80"/>
      <c r="G32" s="80"/>
      <c r="H32" s="80"/>
      <c r="I32" s="80"/>
      <c r="J32" s="80"/>
      <c r="K32" s="80"/>
    </row>
    <row r="33" spans="1:11" x14ac:dyDescent="0.25">
      <c r="A33" s="80"/>
      <c r="B33" s="80"/>
      <c r="C33" s="72" t="s">
        <v>60</v>
      </c>
      <c r="D33" s="71">
        <v>81</v>
      </c>
      <c r="E33" s="70">
        <v>81</v>
      </c>
      <c r="F33" s="80"/>
      <c r="G33" s="80"/>
      <c r="H33" s="80"/>
      <c r="I33" s="80"/>
      <c r="J33" s="80"/>
      <c r="K33" s="80"/>
    </row>
    <row r="34" spans="1:11" ht="4.5" customHeight="1" x14ac:dyDescent="0.25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</row>
    <row r="35" spans="1:11" x14ac:dyDescent="0.25">
      <c r="B35" s="80"/>
      <c r="C35" s="80"/>
      <c r="D35" s="80"/>
      <c r="E35" s="80"/>
      <c r="F35" s="80"/>
      <c r="G35" s="80"/>
      <c r="H35" s="80"/>
      <c r="I35" s="80"/>
      <c r="J35" s="80"/>
      <c r="K35" s="80"/>
    </row>
    <row r="36" spans="1:11" x14ac:dyDescent="0.25">
      <c r="B36" s="80"/>
      <c r="C36" s="80"/>
      <c r="D36" s="80"/>
      <c r="E36" s="80"/>
      <c r="F36" s="80"/>
      <c r="G36" s="80"/>
      <c r="H36" s="80"/>
      <c r="I36" s="80"/>
      <c r="J36" s="80"/>
      <c r="K36" s="80"/>
    </row>
    <row r="37" spans="1:11" x14ac:dyDescent="0.25">
      <c r="B37" s="80"/>
      <c r="C37" s="80"/>
      <c r="D37" s="80"/>
      <c r="E37" s="80"/>
      <c r="F37" s="80"/>
      <c r="G37" s="80"/>
      <c r="H37" s="80"/>
    </row>
    <row r="38" spans="1:11" x14ac:dyDescent="0.25">
      <c r="B38" s="80"/>
      <c r="C38" s="80"/>
      <c r="D38" s="80"/>
      <c r="E38" s="80"/>
      <c r="F38" s="80"/>
      <c r="G38" s="80"/>
      <c r="H38" s="80"/>
    </row>
    <row r="39" spans="1:11" x14ac:dyDescent="0.25">
      <c r="B39" s="80"/>
      <c r="C39" s="80"/>
      <c r="D39" s="80"/>
      <c r="E39" s="80"/>
      <c r="F39" s="80"/>
      <c r="G39" s="80"/>
      <c r="H39" s="80"/>
    </row>
    <row r="40" spans="1:11" x14ac:dyDescent="0.25">
      <c r="B40" s="80"/>
      <c r="C40" s="80"/>
      <c r="D40" s="80"/>
      <c r="E40" s="80"/>
      <c r="F40" s="80"/>
      <c r="G40" s="80"/>
      <c r="H40" s="80"/>
    </row>
    <row r="41" spans="1:11" x14ac:dyDescent="0.25">
      <c r="B41" s="80"/>
      <c r="C41" s="80"/>
      <c r="D41" s="80"/>
      <c r="E41" s="80"/>
      <c r="F41" s="80"/>
      <c r="G41" s="80"/>
      <c r="H41" s="80"/>
    </row>
    <row r="42" spans="1:11" x14ac:dyDescent="0.25">
      <c r="B42" s="80"/>
      <c r="C42" s="80"/>
      <c r="D42" s="80"/>
      <c r="E42" s="80"/>
      <c r="F42" s="80"/>
      <c r="G42" s="80"/>
      <c r="H42" s="80"/>
    </row>
  </sheetData>
  <mergeCells count="1">
    <mergeCell ref="H1:K3"/>
  </mergeCells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21BAA-0B31-4066-8F5E-B1C806469BF9}">
  <dimension ref="A1:M19"/>
  <sheetViews>
    <sheetView showGridLines="0" workbookViewId="0">
      <selection activeCell="M26" sqref="M26"/>
    </sheetView>
  </sheetViews>
  <sheetFormatPr defaultRowHeight="15" x14ac:dyDescent="0.25"/>
  <cols>
    <col min="1" max="1" width="4.140625" style="76" customWidth="1"/>
    <col min="2" max="2" width="0.85546875" style="76" customWidth="1"/>
    <col min="3" max="3" width="13.140625" style="76" bestFit="1" customWidth="1"/>
    <col min="4" max="4" width="16.28515625" style="76" bestFit="1" customWidth="1"/>
    <col min="5" max="5" width="11.28515625" style="76" bestFit="1" customWidth="1"/>
    <col min="6" max="6" width="1" style="76" customWidth="1"/>
    <col min="7" max="7" width="23.140625" style="76" bestFit="1" customWidth="1"/>
    <col min="8" max="16384" width="9.140625" style="76"/>
  </cols>
  <sheetData>
    <row r="1" spans="1:13" s="15" customFormat="1" ht="15" customHeight="1" x14ac:dyDescent="0.25">
      <c r="C1" s="16"/>
      <c r="G1" s="16"/>
      <c r="H1" s="93" t="s">
        <v>85</v>
      </c>
      <c r="I1" s="93"/>
      <c r="J1" s="93"/>
      <c r="K1" s="93"/>
      <c r="L1" s="93"/>
    </row>
    <row r="2" spans="1:13" s="15" customFormat="1" ht="15" customHeight="1" x14ac:dyDescent="0.25">
      <c r="C2" s="16"/>
      <c r="G2" s="16"/>
      <c r="H2" s="93"/>
      <c r="I2" s="93"/>
      <c r="J2" s="93"/>
      <c r="K2" s="93"/>
      <c r="L2" s="93"/>
      <c r="M2" s="17"/>
    </row>
    <row r="3" spans="1:13" s="15" customFormat="1" ht="15" customHeight="1" x14ac:dyDescent="0.25">
      <c r="C3" s="16"/>
      <c r="G3" s="16"/>
      <c r="H3" s="93"/>
      <c r="I3" s="93"/>
      <c r="J3" s="93"/>
      <c r="K3" s="93"/>
      <c r="L3" s="93"/>
    </row>
    <row r="4" spans="1:13" ht="15" customHeight="1" x14ac:dyDescent="0.3">
      <c r="A4" s="80"/>
      <c r="B4" s="80"/>
      <c r="C4" s="80"/>
      <c r="D4" s="80"/>
      <c r="E4" s="92"/>
      <c r="F4" s="91"/>
      <c r="G4" s="91"/>
      <c r="H4" s="90"/>
      <c r="I4" s="90"/>
      <c r="J4" s="90"/>
      <c r="K4" s="90"/>
    </row>
    <row r="5" spans="1:13" ht="4.5" customHeight="1" x14ac:dyDescent="0.25">
      <c r="A5" s="80"/>
      <c r="B5" s="80"/>
      <c r="C5" s="80"/>
      <c r="D5" s="80"/>
      <c r="E5" s="80"/>
      <c r="F5" s="80"/>
      <c r="G5" s="80"/>
    </row>
    <row r="6" spans="1:13" x14ac:dyDescent="0.25">
      <c r="A6" s="80"/>
      <c r="B6" s="80"/>
      <c r="C6" s="67" t="s">
        <v>106</v>
      </c>
      <c r="D6" s="67" t="s">
        <v>112</v>
      </c>
      <c r="E6" s="67"/>
      <c r="F6" s="80"/>
      <c r="G6" s="80"/>
    </row>
    <row r="7" spans="1:13" x14ac:dyDescent="0.25">
      <c r="A7" s="80"/>
      <c r="B7" s="80"/>
      <c r="C7" s="67" t="s">
        <v>61</v>
      </c>
      <c r="D7" s="67"/>
      <c r="E7" s="67" t="s">
        <v>60</v>
      </c>
      <c r="F7" s="80"/>
      <c r="G7" s="80"/>
    </row>
    <row r="8" spans="1:13" x14ac:dyDescent="0.25">
      <c r="A8" s="80"/>
      <c r="B8" s="80"/>
      <c r="C8" s="65" t="s">
        <v>105</v>
      </c>
      <c r="D8" s="62">
        <v>0</v>
      </c>
      <c r="E8" s="63">
        <v>0</v>
      </c>
      <c r="F8" s="80"/>
      <c r="G8" s="80"/>
    </row>
    <row r="9" spans="1:13" x14ac:dyDescent="0.25">
      <c r="A9" s="80"/>
      <c r="B9" s="80"/>
      <c r="C9" s="66"/>
      <c r="D9" s="64">
        <v>0</v>
      </c>
      <c r="E9" s="54">
        <v>0</v>
      </c>
      <c r="F9" s="80"/>
      <c r="G9" s="80"/>
    </row>
    <row r="10" spans="1:13" x14ac:dyDescent="0.25">
      <c r="A10" s="80"/>
      <c r="B10" s="80"/>
      <c r="C10" s="69" t="s">
        <v>60</v>
      </c>
      <c r="D10" s="68">
        <v>0</v>
      </c>
      <c r="E10" s="56">
        <v>0</v>
      </c>
      <c r="F10" s="80"/>
      <c r="G10" s="80"/>
    </row>
    <row r="11" spans="1:13" ht="5.25" customHeight="1" x14ac:dyDescent="0.25">
      <c r="A11" s="80"/>
      <c r="B11" s="80"/>
      <c r="C11" s="80"/>
      <c r="D11" s="80"/>
      <c r="E11" s="80"/>
      <c r="F11" s="80"/>
      <c r="G11" s="80"/>
    </row>
    <row r="12" spans="1:13" x14ac:dyDescent="0.25">
      <c r="A12" s="80"/>
      <c r="B12" s="80"/>
      <c r="C12" s="80"/>
      <c r="D12" s="80"/>
      <c r="E12" s="80"/>
      <c r="F12" s="80"/>
      <c r="G12" s="80"/>
    </row>
    <row r="13" spans="1:13" x14ac:dyDescent="0.25">
      <c r="A13" s="80"/>
      <c r="B13" s="80"/>
      <c r="C13" s="80"/>
      <c r="D13" s="80"/>
      <c r="E13" s="80"/>
      <c r="F13" s="80"/>
      <c r="G13" s="80"/>
    </row>
    <row r="14" spans="1:13" x14ac:dyDescent="0.25">
      <c r="A14" s="80"/>
      <c r="B14" s="80"/>
      <c r="C14" s="80"/>
      <c r="D14" s="80"/>
      <c r="E14" s="80"/>
      <c r="F14" s="80"/>
      <c r="G14" s="80"/>
    </row>
    <row r="15" spans="1:13" x14ac:dyDescent="0.25">
      <c r="A15" s="80"/>
      <c r="B15" s="80"/>
      <c r="C15" s="80"/>
      <c r="D15" s="80"/>
      <c r="E15" s="80"/>
      <c r="F15" s="80"/>
      <c r="G15" s="80"/>
    </row>
    <row r="16" spans="1:13" x14ac:dyDescent="0.25">
      <c r="A16" s="80"/>
      <c r="B16" s="80"/>
      <c r="C16" s="80"/>
      <c r="D16" s="80"/>
      <c r="E16" s="80"/>
      <c r="F16" s="80"/>
      <c r="G16" s="80"/>
    </row>
    <row r="17" spans="1:12" x14ac:dyDescent="0.25">
      <c r="A17" s="80"/>
      <c r="B17" s="80"/>
      <c r="C17" s="80"/>
      <c r="D17" s="80"/>
      <c r="E17" s="80"/>
      <c r="F17" s="80"/>
      <c r="G17" s="80"/>
    </row>
    <row r="18" spans="1:12" x14ac:dyDescent="0.25">
      <c r="A18" s="80"/>
      <c r="B18" s="80"/>
      <c r="C18" s="80"/>
      <c r="D18" s="80"/>
      <c r="E18" s="80"/>
      <c r="F18" s="80"/>
      <c r="G18" s="80"/>
      <c r="L18" s="80"/>
    </row>
    <row r="19" spans="1:12" x14ac:dyDescent="0.25">
      <c r="A19" s="80"/>
      <c r="B19" s="80"/>
      <c r="C19" s="80"/>
      <c r="D19" s="80"/>
      <c r="E19" s="80"/>
      <c r="F19" s="80"/>
      <c r="G19" s="80"/>
    </row>
  </sheetData>
  <mergeCells count="1">
    <mergeCell ref="H1:L3"/>
  </mergeCells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05996-B251-49CE-86B5-9170942C31FE}">
  <dimension ref="A1:B4"/>
  <sheetViews>
    <sheetView workbookViewId="0"/>
  </sheetViews>
  <sheetFormatPr defaultRowHeight="15" x14ac:dyDescent="0.25"/>
  <cols>
    <col min="1" max="16384" width="9.140625" style="1"/>
  </cols>
  <sheetData>
    <row r="1" spans="1:2" x14ac:dyDescent="0.25">
      <c r="A1" s="1" t="s">
        <v>103</v>
      </c>
      <c r="B1" s="1" t="s">
        <v>26</v>
      </c>
    </row>
    <row r="2" spans="1:2" x14ac:dyDescent="0.25">
      <c r="A2" s="1" t="s">
        <v>58</v>
      </c>
      <c r="B2" s="1" t="s">
        <v>111</v>
      </c>
    </row>
    <row r="3" spans="1:2" x14ac:dyDescent="0.25">
      <c r="A3" s="1" t="s">
        <v>86</v>
      </c>
      <c r="B3" s="1" t="s">
        <v>87</v>
      </c>
    </row>
    <row r="4" spans="1:2" x14ac:dyDescent="0.25">
      <c r="A4" s="1" t="s">
        <v>104</v>
      </c>
      <c r="B4" s="1" t="s">
        <v>110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Parameters</vt:lpstr>
      <vt:lpstr>Age Brackets</vt:lpstr>
      <vt:lpstr>Reconciliation Report</vt:lpstr>
      <vt:lpstr>Last Month</vt:lpstr>
      <vt:lpstr>Reconciliation (Auto)</vt:lpstr>
      <vt:lpstr>Reconciliation (Manual)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Yan</dc:creator>
  <cp:lastModifiedBy>Jackson Yan</cp:lastModifiedBy>
  <dcterms:created xsi:type="dcterms:W3CDTF">2020-12-17T20:44:14Z</dcterms:created>
  <dcterms:modified xsi:type="dcterms:W3CDTF">2021-02-18T17:07:28Z</dcterms:modified>
</cp:coreProperties>
</file>