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drawings/drawing1.xml" ContentType="application/vnd.openxmlformats-officedocument.drawing+xml"/>
  <Override PartName="/xl/printerSettings/printerSettings2.bin" ContentType="application/vnd.openxmlformats-officedocument.spreadsheetml.printerSettings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rinterSettings/printerSettings3.bin" ContentType="application/vnd.openxmlformats-officedocument.spreadsheetml.printerSettings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jyan\Documents\Dashboards SEI_Excel_Espagne\SPA\"/>
    </mc:Choice>
  </mc:AlternateContent>
  <xr:revisionPtr revIDLastSave="0" documentId="13_ncr:1_{EE292F97-B9C6-45AB-9F00-85DDE14F564A}" xr6:coauthVersionLast="46" xr6:coauthVersionMax="46" xr10:uidLastSave="{00000000-0000-0000-0000-000000000000}"/>
  <bookViews>
    <workbookView xWindow="28680" yWindow="-120" windowWidth="29040" windowHeight="15840" firstSheet="1" activeTab="3" xr2:uid="{77E6D727-7BDD-4249-A77D-85D3031ABD4E}"/>
  </bookViews>
  <sheets>
    <sheet name="NectariAddinForExcelProperties" sheetId="2" state="veryHidden" r:id="rId1"/>
    <sheet name="Parámetros" sheetId="3" r:id="rId2"/>
    <sheet name="Tramos de Aging" sheetId="4" state="hidden" r:id="rId3"/>
    <sheet name="Informe de Conciliación" sheetId="1" r:id="rId4"/>
    <sheet name="Último Mes" sheetId="9" r:id="rId5"/>
    <sheet name="NectariAddinForExcelPivot" sheetId="6" state="veryHidden" r:id="rId6"/>
    <sheet name="Auto-Conciliación" sheetId="5" r:id="rId7"/>
    <sheet name="Conciliación Manual" sheetId="8" r:id="rId8"/>
  </sheets>
  <externalReferences>
    <externalReference r:id="rId9"/>
  </externalReferences>
  <calcPr calcId="191029" calcMode="manual"/>
  <pivotCaches>
    <pivotCache cacheId="4" r:id="rId10"/>
    <pivotCache cacheId="5" r:id="rId11"/>
    <pivotCache cacheId="6" r:id="rId1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H22" i="1"/>
  <c r="H23" i="1"/>
  <c r="H24" i="1"/>
  <c r="H25" i="1"/>
  <c r="H20" i="1"/>
  <c r="C18" i="1" l="1"/>
  <c r="B14" i="1"/>
  <c r="B15" i="1"/>
  <c r="B16" i="1"/>
  <c r="B17" i="1"/>
  <c r="B13" i="1"/>
  <c r="H34" i="1"/>
  <c r="C9" i="4"/>
  <c r="AA15" i="1" l="1"/>
  <c r="AA16" i="1"/>
  <c r="AA17" i="1"/>
  <c r="AA18" i="1"/>
  <c r="AA14" i="1"/>
  <c r="AA13" i="1"/>
  <c r="C10" i="4" l="1"/>
  <c r="D10" i="4"/>
  <c r="C11" i="4"/>
  <c r="D11" i="4"/>
  <c r="C12" i="4"/>
  <c r="D12" i="4"/>
  <c r="C13" i="4"/>
  <c r="D13" i="4"/>
  <c r="C14" i="4"/>
  <c r="D14" i="4"/>
  <c r="D9" i="4"/>
  <c r="C23" i="4"/>
  <c r="D23" i="4"/>
  <c r="C24" i="4"/>
  <c r="D24" i="4"/>
  <c r="C25" i="4"/>
  <c r="D25" i="4"/>
  <c r="C26" i="4"/>
  <c r="D26" i="4"/>
  <c r="C27" i="4"/>
  <c r="D27" i="4"/>
  <c r="D22" i="4"/>
  <c r="C22" i="4"/>
  <c r="J27" i="4" l="1"/>
  <c r="K27" i="4"/>
  <c r="L27" i="4"/>
  <c r="E27" i="4"/>
  <c r="N27" i="4"/>
  <c r="G27" i="4"/>
  <c r="O27" i="4"/>
  <c r="F27" i="4"/>
  <c r="H27" i="4"/>
  <c r="P27" i="4"/>
  <c r="I27" i="4"/>
  <c r="Q27" i="4"/>
  <c r="M27" i="4"/>
  <c r="H33" i="1"/>
  <c r="H32" i="1"/>
  <c r="H31" i="1"/>
  <c r="H30" i="1"/>
  <c r="H29" i="1"/>
  <c r="M5" i="3" l="1"/>
  <c r="L5" i="3"/>
  <c r="L18" i="3" l="1"/>
  <c r="N5" i="3"/>
  <c r="O5" i="3" s="1"/>
  <c r="M18" i="3"/>
  <c r="N18" i="3" s="1"/>
  <c r="L11" i="3"/>
  <c r="L10" i="3"/>
  <c r="L17" i="3"/>
  <c r="L9" i="3"/>
  <c r="M6" i="3"/>
  <c r="N6" i="3" s="1"/>
  <c r="M10" i="3"/>
  <c r="N10" i="3" s="1"/>
  <c r="L16" i="3"/>
  <c r="L8" i="3"/>
  <c r="M17" i="3"/>
  <c r="N17" i="3" s="1"/>
  <c r="M9" i="3"/>
  <c r="N9" i="3" s="1"/>
  <c r="L15" i="3"/>
  <c r="L7" i="3"/>
  <c r="M16" i="3"/>
  <c r="N16" i="3" s="1"/>
  <c r="M8" i="3"/>
  <c r="N8" i="3" s="1"/>
  <c r="Q5" i="3"/>
  <c r="L6" i="3"/>
  <c r="M11" i="3"/>
  <c r="N11" i="3" s="1"/>
  <c r="O11" i="3" s="1"/>
  <c r="L14" i="3"/>
  <c r="M15" i="3"/>
  <c r="N15" i="3" s="1"/>
  <c r="O15" i="3" s="1"/>
  <c r="M7" i="3"/>
  <c r="N7" i="3" s="1"/>
  <c r="O7" i="3" s="1"/>
  <c r="L13" i="3"/>
  <c r="M14" i="3"/>
  <c r="N14" i="3" s="1"/>
  <c r="L12" i="3"/>
  <c r="M13" i="3"/>
  <c r="N13" i="3" s="1"/>
  <c r="M12" i="3"/>
  <c r="N12" i="3" s="1"/>
  <c r="Q18" i="3" l="1"/>
  <c r="O18" i="3"/>
  <c r="I7" i="1" s="1"/>
  <c r="O9" i="3"/>
  <c r="R7" i="1" s="1"/>
  <c r="O6" i="3"/>
  <c r="U7" i="1" s="1"/>
  <c r="O17" i="3"/>
  <c r="J7" i="1" s="1"/>
  <c r="O14" i="3"/>
  <c r="M7" i="1" s="1"/>
  <c r="O10" i="3"/>
  <c r="Q7" i="1" s="1"/>
  <c r="Q12" i="3"/>
  <c r="Q16" i="3"/>
  <c r="O8" i="3"/>
  <c r="S7" i="1" s="1"/>
  <c r="Q13" i="3"/>
  <c r="Q17" i="3"/>
  <c r="Q10" i="3"/>
  <c r="O16" i="3"/>
  <c r="T7" i="1"/>
  <c r="Q7" i="3"/>
  <c r="Q9" i="3"/>
  <c r="Q14" i="3"/>
  <c r="O12" i="3"/>
  <c r="P7" i="1"/>
  <c r="Q11" i="3"/>
  <c r="L7" i="1"/>
  <c r="Q15" i="3"/>
  <c r="V7" i="1"/>
  <c r="O13" i="3"/>
  <c r="Q6" i="3"/>
  <c r="Q8" i="3"/>
  <c r="V8" i="1"/>
  <c r="Q8" i="1"/>
  <c r="T37" i="1"/>
  <c r="R8" i="1"/>
  <c r="V9" i="1"/>
  <c r="R37" i="1"/>
  <c r="P37" i="1"/>
  <c r="J37" i="1"/>
  <c r="T8" i="1"/>
  <c r="J8" i="1"/>
  <c r="R9" i="1"/>
  <c r="S37" i="1"/>
  <c r="L9" i="1"/>
  <c r="U8" i="1"/>
  <c r="U37" i="1"/>
  <c r="L8" i="1"/>
  <c r="M9" i="1"/>
  <c r="J13" i="1"/>
  <c r="M8" i="1"/>
  <c r="I18" i="1"/>
  <c r="P8" i="1"/>
  <c r="T9" i="1"/>
  <c r="S8" i="1"/>
  <c r="R38" i="1"/>
  <c r="U38" i="1"/>
  <c r="P38" i="1"/>
  <c r="U9" i="1"/>
  <c r="J38" i="1"/>
  <c r="I15" i="1"/>
  <c r="T38" i="1"/>
  <c r="P9" i="1"/>
  <c r="Q37" i="1"/>
  <c r="Q9" i="1"/>
  <c r="M37" i="1"/>
  <c r="I16" i="1"/>
  <c r="J9" i="1"/>
  <c r="L37" i="1"/>
  <c r="S9" i="1"/>
  <c r="L38" i="1"/>
  <c r="AB11" i="1" l="1"/>
  <c r="AC11" i="1"/>
  <c r="J39" i="1"/>
  <c r="J43" i="1" s="1"/>
  <c r="T39" i="1"/>
  <c r="T43" i="1" s="1"/>
  <c r="P39" i="1"/>
  <c r="P43" i="1" s="1"/>
  <c r="U39" i="1"/>
  <c r="U43" i="1" s="1"/>
  <c r="R39" i="1"/>
  <c r="R43" i="1" s="1"/>
  <c r="L39" i="1"/>
  <c r="Q8" i="4"/>
  <c r="Q21" i="4"/>
  <c r="P21" i="4"/>
  <c r="P8" i="4"/>
  <c r="H21" i="4"/>
  <c r="H8" i="4"/>
  <c r="K8" i="4"/>
  <c r="K21" i="4"/>
  <c r="N21" i="4"/>
  <c r="N8" i="4"/>
  <c r="O21" i="4"/>
  <c r="O8" i="4"/>
  <c r="G21" i="4"/>
  <c r="G8" i="4"/>
  <c r="M8" i="4"/>
  <c r="M21" i="4"/>
  <c r="L8" i="4"/>
  <c r="L21" i="4"/>
  <c r="E8" i="4"/>
  <c r="E21" i="4"/>
  <c r="O7" i="1"/>
  <c r="K7" i="1"/>
  <c r="N7" i="1"/>
  <c r="V15" i="1"/>
  <c r="T14" i="1"/>
  <c r="T13" i="1"/>
  <c r="N9" i="1"/>
  <c r="AC13" i="1"/>
  <c r="AC15" i="1"/>
  <c r="R18" i="1"/>
  <c r="S17" i="1"/>
  <c r="R17" i="1"/>
  <c r="AB13" i="1"/>
  <c r="Q17" i="1"/>
  <c r="J16" i="1"/>
  <c r="N8" i="1"/>
  <c r="AC16" i="1"/>
  <c r="R13" i="1"/>
  <c r="I14" i="1"/>
  <c r="S38" i="1"/>
  <c r="M16" i="1"/>
  <c r="M14" i="1"/>
  <c r="AB18" i="1"/>
  <c r="T17" i="1"/>
  <c r="L15" i="1"/>
  <c r="T16" i="1"/>
  <c r="P18" i="1"/>
  <c r="S16" i="1"/>
  <c r="Q16" i="1"/>
  <c r="U14" i="1"/>
  <c r="V14" i="1"/>
  <c r="L17" i="1"/>
  <c r="U17" i="1"/>
  <c r="M13" i="1"/>
  <c r="P17" i="1"/>
  <c r="L18" i="1"/>
  <c r="AC14" i="1"/>
  <c r="M17" i="1"/>
  <c r="M15" i="1"/>
  <c r="N38" i="1"/>
  <c r="U15" i="1"/>
  <c r="R14" i="1"/>
  <c r="V16" i="1"/>
  <c r="S18" i="1"/>
  <c r="Q18" i="1"/>
  <c r="O38" i="1"/>
  <c r="U18" i="1"/>
  <c r="S15" i="1"/>
  <c r="K38" i="1"/>
  <c r="R16" i="1"/>
  <c r="O9" i="1"/>
  <c r="V17" i="1"/>
  <c r="M18" i="1"/>
  <c r="R15" i="1"/>
  <c r="AC17" i="1"/>
  <c r="V13" i="1"/>
  <c r="M38" i="1"/>
  <c r="Q15" i="1"/>
  <c r="V38" i="1"/>
  <c r="AB16" i="1"/>
  <c r="AB17" i="1"/>
  <c r="V37" i="1"/>
  <c r="I17" i="1"/>
  <c r="L14" i="1"/>
  <c r="T18" i="1"/>
  <c r="P15" i="1"/>
  <c r="T15" i="1"/>
  <c r="L13" i="1"/>
  <c r="K8" i="1"/>
  <c r="L16" i="1"/>
  <c r="U16" i="1"/>
  <c r="K9" i="1"/>
  <c r="AB15" i="1"/>
  <c r="V18" i="1"/>
  <c r="J14" i="1"/>
  <c r="J18" i="1"/>
  <c r="AC18" i="1"/>
  <c r="Q38" i="1"/>
  <c r="Q13" i="1"/>
  <c r="S14" i="1"/>
  <c r="P13" i="1"/>
  <c r="O8" i="1"/>
  <c r="J15" i="1"/>
  <c r="Q14" i="1"/>
  <c r="I13" i="1"/>
  <c r="J17" i="1"/>
  <c r="U13" i="1"/>
  <c r="P16" i="1"/>
  <c r="AB14" i="1"/>
  <c r="S13" i="1"/>
  <c r="P14" i="1"/>
  <c r="S39" i="1" l="1"/>
  <c r="S43" i="1" s="1"/>
  <c r="M9" i="4"/>
  <c r="M14" i="4"/>
  <c r="M10" i="4"/>
  <c r="M12" i="4"/>
  <c r="M13" i="4"/>
  <c r="M11" i="4"/>
  <c r="K10" i="4"/>
  <c r="K13" i="4"/>
  <c r="K14" i="4"/>
  <c r="K12" i="4"/>
  <c r="K9" i="4"/>
  <c r="K11" i="4"/>
  <c r="H24" i="4"/>
  <c r="H23" i="4"/>
  <c r="H26" i="4"/>
  <c r="H25" i="4"/>
  <c r="H22" i="4"/>
  <c r="P9" i="4"/>
  <c r="P12" i="4"/>
  <c r="P11" i="4"/>
  <c r="P10" i="4"/>
  <c r="P14" i="4"/>
  <c r="P13" i="4"/>
  <c r="K24" i="4"/>
  <c r="K23" i="4"/>
  <c r="K25" i="4"/>
  <c r="K22" i="4"/>
  <c r="K26" i="4"/>
  <c r="G26" i="4"/>
  <c r="G22" i="4"/>
  <c r="G24" i="4"/>
  <c r="G25" i="4"/>
  <c r="G23" i="4"/>
  <c r="E26" i="4"/>
  <c r="E25" i="4"/>
  <c r="E24" i="4"/>
  <c r="E22" i="4"/>
  <c r="E23" i="4"/>
  <c r="O12" i="4"/>
  <c r="O10" i="4"/>
  <c r="O13" i="4"/>
  <c r="O9" i="4"/>
  <c r="O14" i="4"/>
  <c r="O11" i="4"/>
  <c r="E12" i="4"/>
  <c r="E14" i="4"/>
  <c r="E11" i="4"/>
  <c r="E10" i="4"/>
  <c r="E9" i="4"/>
  <c r="E13" i="4"/>
  <c r="O22" i="4"/>
  <c r="O26" i="4"/>
  <c r="O23" i="4"/>
  <c r="O24" i="4"/>
  <c r="O25" i="4"/>
  <c r="P25" i="4"/>
  <c r="P24" i="4"/>
  <c r="P23" i="4"/>
  <c r="P22" i="4"/>
  <c r="P26" i="4"/>
  <c r="G13" i="4"/>
  <c r="G9" i="4"/>
  <c r="G12" i="4"/>
  <c r="G11" i="4"/>
  <c r="G10" i="4"/>
  <c r="G14" i="4"/>
  <c r="N10" i="4"/>
  <c r="N14" i="4"/>
  <c r="N12" i="4"/>
  <c r="N13" i="4"/>
  <c r="N11" i="4"/>
  <c r="N9" i="4"/>
  <c r="Q26" i="4"/>
  <c r="Q25" i="4"/>
  <c r="Q24" i="4"/>
  <c r="Q23" i="4"/>
  <c r="Q22" i="4"/>
  <c r="M24" i="4"/>
  <c r="M25" i="4"/>
  <c r="M26" i="4"/>
  <c r="M23" i="4"/>
  <c r="M22" i="4"/>
  <c r="H14" i="4"/>
  <c r="H12" i="4"/>
  <c r="H11" i="4"/>
  <c r="H13" i="4"/>
  <c r="H10" i="4"/>
  <c r="H9" i="4"/>
  <c r="L22" i="4"/>
  <c r="L26" i="4"/>
  <c r="L24" i="4"/>
  <c r="L25" i="4"/>
  <c r="L23" i="4"/>
  <c r="L12" i="4"/>
  <c r="L11" i="4"/>
  <c r="L10" i="4"/>
  <c r="L14" i="4"/>
  <c r="L9" i="4"/>
  <c r="L13" i="4"/>
  <c r="N25" i="4"/>
  <c r="N26" i="4"/>
  <c r="N23" i="4"/>
  <c r="N22" i="4"/>
  <c r="N24" i="4"/>
  <c r="Q14" i="4"/>
  <c r="Q13" i="4"/>
  <c r="Q12" i="4"/>
  <c r="Q9" i="4"/>
  <c r="Q11" i="4"/>
  <c r="Q10" i="4"/>
  <c r="V39" i="1"/>
  <c r="V43" i="1" s="1"/>
  <c r="M39" i="1"/>
  <c r="M43" i="1" s="1"/>
  <c r="Q39" i="1"/>
  <c r="T34" i="1"/>
  <c r="S29" i="1"/>
  <c r="M34" i="1"/>
  <c r="U30" i="1"/>
  <c r="V31" i="1"/>
  <c r="Q29" i="1"/>
  <c r="R30" i="1"/>
  <c r="M30" i="1"/>
  <c r="V34" i="1"/>
  <c r="Q31" i="1"/>
  <c r="R34" i="1"/>
  <c r="S32" i="1"/>
  <c r="M29" i="1"/>
  <c r="V30" i="1"/>
  <c r="Q34" i="1"/>
  <c r="R29" i="1"/>
  <c r="T33" i="1"/>
  <c r="S30" i="1"/>
  <c r="U32" i="1"/>
  <c r="V29" i="1"/>
  <c r="Q33" i="1"/>
  <c r="R32" i="1"/>
  <c r="T29" i="1"/>
  <c r="S33" i="1"/>
  <c r="U31" i="1"/>
  <c r="Q30" i="1"/>
  <c r="R31" i="1"/>
  <c r="T31" i="1"/>
  <c r="S31" i="1"/>
  <c r="M33" i="1"/>
  <c r="U34" i="1"/>
  <c r="V32" i="1"/>
  <c r="Q32" i="1"/>
  <c r="T30" i="1"/>
  <c r="S34" i="1"/>
  <c r="M32" i="1"/>
  <c r="U29" i="1"/>
  <c r="V33" i="1"/>
  <c r="R33" i="1"/>
  <c r="T32" i="1"/>
  <c r="M31" i="1"/>
  <c r="U33" i="1"/>
  <c r="I8" i="4"/>
  <c r="I9" i="4" s="1"/>
  <c r="I21" i="4"/>
  <c r="I24" i="4" s="1"/>
  <c r="F21" i="4"/>
  <c r="F22" i="4" s="1"/>
  <c r="F8" i="4"/>
  <c r="F13" i="4" s="1"/>
  <c r="J8" i="4"/>
  <c r="J13" i="4" s="1"/>
  <c r="J21" i="4"/>
  <c r="J23" i="4" s="1"/>
  <c r="J31" i="1"/>
  <c r="J34" i="1"/>
  <c r="J33" i="1"/>
  <c r="J32" i="1"/>
  <c r="J30" i="1"/>
  <c r="J29" i="1"/>
  <c r="F25" i="4"/>
  <c r="F23" i="4"/>
  <c r="I13" i="4"/>
  <c r="I10" i="4"/>
  <c r="I14" i="4"/>
  <c r="I11" i="4"/>
  <c r="F14" i="4"/>
  <c r="J10" i="1"/>
  <c r="T10" i="1"/>
  <c r="L10" i="1"/>
  <c r="L41" i="1" s="1"/>
  <c r="U10" i="1"/>
  <c r="U41" i="1" s="1"/>
  <c r="R10" i="1"/>
  <c r="M10" i="1"/>
  <c r="M42" i="1" s="1"/>
  <c r="N10" i="1"/>
  <c r="N42" i="1" s="1"/>
  <c r="V10" i="1"/>
  <c r="O10" i="1"/>
  <c r="O42" i="1" s="1"/>
  <c r="P10" i="1"/>
  <c r="Q10" i="1"/>
  <c r="Q42" i="1" s="1"/>
  <c r="K10" i="1"/>
  <c r="K42" i="1" s="1"/>
  <c r="S10" i="1"/>
  <c r="R26" i="1"/>
  <c r="Q26" i="1"/>
  <c r="M26" i="1"/>
  <c r="P26" i="1"/>
  <c r="T26" i="1"/>
  <c r="T27" i="1" s="1"/>
  <c r="V26" i="1"/>
  <c r="U26" i="1"/>
  <c r="U27" i="1" s="1"/>
  <c r="L26" i="1"/>
  <c r="S26" i="1"/>
  <c r="J26" i="1"/>
  <c r="J27" i="1" s="1"/>
  <c r="S41" i="1"/>
  <c r="S42" i="1"/>
  <c r="R42" i="1"/>
  <c r="R41" i="1"/>
  <c r="V41" i="1"/>
  <c r="V42" i="1"/>
  <c r="U42" i="1"/>
  <c r="P42" i="1"/>
  <c r="P41" i="1"/>
  <c r="T42" i="1"/>
  <c r="T41" i="1"/>
  <c r="J41" i="1"/>
  <c r="J42" i="1"/>
  <c r="N15" i="1"/>
  <c r="S22" i="1"/>
  <c r="S25" i="1"/>
  <c r="K14" i="1"/>
  <c r="T23" i="1"/>
  <c r="U25" i="1"/>
  <c r="V21" i="1"/>
  <c r="O14" i="1"/>
  <c r="T20" i="1"/>
  <c r="K25" i="1"/>
  <c r="V20" i="1"/>
  <c r="P22" i="1"/>
  <c r="K18" i="1"/>
  <c r="L20" i="1"/>
  <c r="Q21" i="1"/>
  <c r="L24" i="1"/>
  <c r="R24" i="1"/>
  <c r="P20" i="1"/>
  <c r="S20" i="1"/>
  <c r="O17" i="1"/>
  <c r="K37" i="1"/>
  <c r="N17" i="1"/>
  <c r="J24" i="1"/>
  <c r="Q25" i="1"/>
  <c r="N25" i="1"/>
  <c r="V25" i="1"/>
  <c r="V23" i="1"/>
  <c r="Q22" i="1"/>
  <c r="O15" i="1"/>
  <c r="M20" i="1"/>
  <c r="Q24" i="1"/>
  <c r="O18" i="1"/>
  <c r="O13" i="1"/>
  <c r="N18" i="1"/>
  <c r="U20" i="1"/>
  <c r="M22" i="1"/>
  <c r="J23" i="1"/>
  <c r="V24" i="1"/>
  <c r="L23" i="1"/>
  <c r="O16" i="1"/>
  <c r="T25" i="1"/>
  <c r="O37" i="1"/>
  <c r="Q23" i="1"/>
  <c r="T21" i="1"/>
  <c r="J25" i="1"/>
  <c r="P23" i="1"/>
  <c r="V22" i="1"/>
  <c r="L21" i="1"/>
  <c r="U24" i="1"/>
  <c r="J20" i="1"/>
  <c r="N14" i="1"/>
  <c r="N16" i="1"/>
  <c r="R22" i="1"/>
  <c r="R21" i="1"/>
  <c r="Q20" i="1"/>
  <c r="S21" i="1"/>
  <c r="K17" i="1"/>
  <c r="K15" i="1"/>
  <c r="M23" i="1"/>
  <c r="S23" i="1"/>
  <c r="P24" i="1"/>
  <c r="M24" i="1"/>
  <c r="R23" i="1"/>
  <c r="T24" i="1"/>
  <c r="J21" i="1"/>
  <c r="S24" i="1"/>
  <c r="N13" i="1"/>
  <c r="L22" i="1"/>
  <c r="K13" i="1"/>
  <c r="K16" i="1"/>
  <c r="P21" i="1"/>
  <c r="P25" i="1"/>
  <c r="N37" i="1"/>
  <c r="R20" i="1"/>
  <c r="N22" i="1"/>
  <c r="U23" i="1"/>
  <c r="T22" i="1"/>
  <c r="U21" i="1"/>
  <c r="U22" i="1"/>
  <c r="M21" i="1"/>
  <c r="M25" i="1"/>
  <c r="L25" i="1"/>
  <c r="R25" i="1"/>
  <c r="J22" i="1"/>
  <c r="J22" i="4" l="1"/>
  <c r="J25" i="4"/>
  <c r="J26" i="4"/>
  <c r="M41" i="1"/>
  <c r="F10" i="4"/>
  <c r="I25" i="4"/>
  <c r="J35" i="1"/>
  <c r="U35" i="1"/>
  <c r="T35" i="1"/>
  <c r="V35" i="1"/>
  <c r="M27" i="1"/>
  <c r="S27" i="1"/>
  <c r="R27" i="1"/>
  <c r="Q43" i="1"/>
  <c r="P27" i="1"/>
  <c r="M35" i="1"/>
  <c r="Q35" i="1"/>
  <c r="V27" i="1"/>
  <c r="S35" i="1"/>
  <c r="Q41" i="1"/>
  <c r="L43" i="1"/>
  <c r="Q27" i="1"/>
  <c r="L42" i="1"/>
  <c r="L27" i="1"/>
  <c r="I26" i="4"/>
  <c r="I23" i="4"/>
  <c r="R35" i="1"/>
  <c r="F12" i="4"/>
  <c r="J24" i="4"/>
  <c r="J12" i="4"/>
  <c r="I22" i="4"/>
  <c r="J10" i="4"/>
  <c r="J11" i="4"/>
  <c r="F9" i="4"/>
  <c r="J9" i="4"/>
  <c r="F26" i="4"/>
  <c r="F11" i="4"/>
  <c r="I12" i="4"/>
  <c r="J14" i="4"/>
  <c r="F24" i="4"/>
  <c r="N32" i="1"/>
  <c r="K33" i="1"/>
  <c r="L33" i="1"/>
  <c r="P32" i="1"/>
  <c r="O32" i="1"/>
  <c r="K41" i="1"/>
  <c r="K39" i="1"/>
  <c r="K43" i="1" s="1"/>
  <c r="O26" i="1"/>
  <c r="O27" i="1" s="1"/>
  <c r="O29" i="1"/>
  <c r="P29" i="1"/>
  <c r="O33" i="1"/>
  <c r="P33" i="1"/>
  <c r="N33" i="1"/>
  <c r="K30" i="1"/>
  <c r="N34" i="1"/>
  <c r="N41" i="1"/>
  <c r="N39" i="1"/>
  <c r="N43" i="1" s="1"/>
  <c r="O39" i="1"/>
  <c r="O43" i="1" s="1"/>
  <c r="O41" i="1"/>
  <c r="O30" i="1"/>
  <c r="P30" i="1"/>
  <c r="K31" i="1"/>
  <c r="L31" i="1"/>
  <c r="K32" i="1"/>
  <c r="L32" i="1"/>
  <c r="P34" i="1"/>
  <c r="O34" i="1"/>
  <c r="O31" i="1"/>
  <c r="P31" i="1"/>
  <c r="L34" i="1"/>
  <c r="K34" i="1"/>
  <c r="N30" i="1"/>
  <c r="N31" i="1"/>
  <c r="N29" i="1"/>
  <c r="N26" i="1"/>
  <c r="N27" i="1" s="1"/>
  <c r="L29" i="1"/>
  <c r="K26" i="1"/>
  <c r="K27" i="1" s="1"/>
  <c r="K29" i="1"/>
  <c r="O25" i="1"/>
  <c r="K21" i="1"/>
  <c r="N23" i="1"/>
  <c r="O23" i="1"/>
  <c r="O21" i="1"/>
  <c r="N20" i="1"/>
  <c r="N24" i="1"/>
  <c r="K23" i="1"/>
  <c r="O24" i="1"/>
  <c r="K20" i="1"/>
  <c r="N21" i="1"/>
  <c r="O20" i="1"/>
  <c r="K24" i="1"/>
  <c r="K22" i="1"/>
  <c r="O35" i="1" l="1"/>
  <c r="K35" i="1"/>
  <c r="L35" i="1"/>
  <c r="N35" i="1"/>
  <c r="P35" i="1"/>
  <c r="O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Jackson Yan</author>
  </authors>
  <commentList>
    <comment ref="C3" authorId="0" shapeId="0" xr:uid="{FA784FBF-A50A-4F60-8EC6-239124EE677A}">
      <text>
        <r>
          <rPr>
            <sz val="9"/>
            <color indexed="81"/>
            <rFont val="Tahoma"/>
            <family val="2"/>
          </rPr>
          <t>&lt;prompt&gt;&lt;reference&gt;Reconciliation&lt;/reference&gt;&lt;column&gt;Company.Code&lt;/column&gt;&lt;columnlabel&gt;Empresa Código&lt;/columnlabel&gt;&lt;lookIn&gt;1&lt;/lookIn&gt;&lt;/prompt&gt;</t>
        </r>
      </text>
    </comment>
    <comment ref="C4" authorId="0" shapeId="0" xr:uid="{341BB23F-DE04-41AA-8081-2B0A6C8173E7}">
      <text>
        <r>
          <rPr>
            <sz val="9"/>
            <color indexed="81"/>
            <rFont val="Tahoma"/>
            <family val="2"/>
          </rPr>
          <t>&lt;prompt&gt;&lt;reference&gt;Reconciliation&lt;/reference&gt;&lt;column&gt;BankBranch.Code&lt;/column&gt;&lt;columnlabel&gt;Agencia bancaria Código&lt;/columnlabel&gt;&lt;lookIn&gt;1&lt;/lookIn&gt;&lt;/prompt&gt;</t>
        </r>
      </text>
    </comment>
    <comment ref="C5" authorId="0" shapeId="0" xr:uid="{98892253-E9A3-4C71-90D5-C12C21C27F06}">
      <text>
        <r>
          <rPr>
            <sz val="9"/>
            <color indexed="81"/>
            <rFont val="Tahoma"/>
            <family val="2"/>
          </rPr>
          <t>&lt;prompt&gt;&lt;reference&gt;Reconciliation&lt;/reference&gt;&lt;column&gt;Bank.Code&lt;/column&gt;&lt;columnlabel&gt;Banco Código&lt;/columnlabel&gt;&lt;lookIn&gt;1&lt;/lookIn&gt;&lt;/prompt&gt;</t>
        </r>
      </text>
    </comment>
    <comment ref="C6" authorId="0" shapeId="0" xr:uid="{716587E7-664C-4D7B-9927-2A717A2360B4}">
      <text>
        <r>
          <rPr>
            <sz val="9"/>
            <color indexed="81"/>
            <rFont val="Tahoma"/>
            <family val="2"/>
          </rPr>
          <t>&lt;prompt&gt;&lt;reference&gt;Reconciliation&lt;/reference&gt;&lt;column&gt;AccountMaster.Code&lt;/column&gt;&lt;columnlabel&gt;Cuenta bancaria Código&lt;/columnlabel&gt;&lt;lookIn&gt;1&lt;/lookIn&gt;&lt;/prompt&gt;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41B7915-FE9B-470F-86B3-9A4196ECE16A}" name="Connection" type="7" refreshedVersion="6"/>
  <connection id="2" xr16:uid="{950CF08A-CFB9-4053-83D2-2FFB1F095896}" name="Connection1" type="7" refreshedVersion="6"/>
</connections>
</file>

<file path=xl/sharedStrings.xml><?xml version="1.0" encoding="utf-8"?>
<sst xmlns="http://schemas.openxmlformats.org/spreadsheetml/2006/main" count="134" uniqueCount="102">
  <si>
    <t>2020-05</t>
  </si>
  <si>
    <t>CatalogNickname</t>
  </si>
  <si>
    <t>EnvironmentKey</t>
  </si>
  <si>
    <t>ReferenceName</t>
  </si>
  <si>
    <t>DimensionsForGroupBy</t>
  </si>
  <si>
    <t>DrillDownProfiles</t>
  </si>
  <si>
    <t>\\W2K16TMPLDEV\Dev Templates Versions\SEI Version 8.2\DEV_SXA\CentralPoint</t>
  </si>
  <si>
    <t>1</t>
  </si>
  <si>
    <t>450000033</t>
  </si>
  <si>
    <t>5f8693da-028e-46d7-a7ff-1ecd67c26c9c</t>
  </si>
  <si>
    <t>Reconciliation</t>
  </si>
  <si>
    <t>&lt;profiles&gt;&lt;/profiles&gt;</t>
  </si>
  <si>
    <t>BNK</t>
  </si>
  <si>
    <t>GL</t>
  </si>
  <si>
    <t>30,36</t>
  </si>
  <si>
    <t>01</t>
  </si>
  <si>
    <t>06</t>
  </si>
  <si>
    <t>07</t>
  </si>
  <si>
    <t>*</t>
  </si>
  <si>
    <t>08</t>
  </si>
  <si>
    <t>EoM</t>
  </si>
  <si>
    <t>Min</t>
  </si>
  <si>
    <t>Max</t>
  </si>
  <si>
    <t>*SERVER.FLD00000012,ReconResultMaster.EntryType,*SERVER.FLD00000013,*SERVER.FLD0000001,Bank.Code,BankBranch.Code,AccountMaster.Code,Company.Code,ReconResultMaster.IsManual</t>
  </si>
  <si>
    <t>Comment</t>
  </si>
  <si>
    <t>P0205</t>
  </si>
  <si>
    <t>2019-12</t>
  </si>
  <si>
    <t>Grand Total</t>
  </si>
  <si>
    <t>62-COM</t>
  </si>
  <si>
    <t>13-BABR</t>
  </si>
  <si>
    <t>18-VIRR</t>
  </si>
  <si>
    <t>14-BABD</t>
  </si>
  <si>
    <t>28-CB</t>
  </si>
  <si>
    <t>06-VIRE</t>
  </si>
  <si>
    <t>06-VIRE+</t>
  </si>
  <si>
    <t>44-VIRE+</t>
  </si>
  <si>
    <t>01-CHQE</t>
  </si>
  <si>
    <t>2019-07</t>
  </si>
  <si>
    <t>2</t>
  </si>
  <si>
    <t>P0193</t>
  </si>
  <si>
    <t>For Pivot Table</t>
  </si>
  <si>
    <t>Category</t>
  </si>
  <si>
    <t>62</t>
  </si>
  <si>
    <t>COM</t>
  </si>
  <si>
    <t>ECART</t>
  </si>
  <si>
    <t>13</t>
  </si>
  <si>
    <t>BABR</t>
  </si>
  <si>
    <t>18</t>
  </si>
  <si>
    <t>VIRR</t>
  </si>
  <si>
    <t>14</t>
  </si>
  <si>
    <t>BABD</t>
  </si>
  <si>
    <t>28</t>
  </si>
  <si>
    <t>CB</t>
  </si>
  <si>
    <t>VIRE</t>
  </si>
  <si>
    <t>44</t>
  </si>
  <si>
    <t>CHQE</t>
  </si>
  <si>
    <t/>
  </si>
  <si>
    <t>99</t>
  </si>
  <si>
    <t xml:space="preserve"> </t>
  </si>
  <si>
    <t>6 - Autres</t>
  </si>
  <si>
    <t>SGDEMO</t>
  </si>
  <si>
    <t>SGRAPPRO</t>
  </si>
  <si>
    <t>&lt;necpivot&gt;&lt;process id="450000033" cubeId="" cubeVersion = "0"&gt;Resultado conciliación contable&lt;/process&gt;&lt;selectedFields&gt;Bank.Code,AccountMaster.Code,ReconResultMaster.CreationDateTime&lt;/selectedFields&gt;&lt;environment id="5f8693da-028e-46d7-a7ff-1ecd67c26c9c"&gt;SXA&lt;/environment&gt;&lt;filters&gt;&lt;filter field="Company.Code" type="0"&gt;Parameters!$C$3&lt;/filter&gt;&lt;filter field="BankBranch.Code" type="0"&gt;Parameters!$C$4&lt;/filter&gt;&lt;filter field="Bank.Code" type="0"&gt;Parameters!$C$5&lt;/filter&gt;&lt;filter field="AccountMaster.Code" type="0"&gt;Parameters!$C$6&lt;/filter&gt;&lt;filter field="¬*SERVER.FLD00000013" type="1"&gt;[0000-01:Parameters!$C$2]&lt;/filter&gt;&lt;filter field="*SERVER.FLD00000012" type="1"&gt;[0000-01:Parameters!$C$2]&lt;/filter&gt;&lt;/filters&gt;&lt;ReportingTreeNodeId&gt;&lt;/ReportingTreeNodeId&gt;&lt;/necpivot&gt;</t>
  </si>
  <si>
    <t>Conciliación Manual</t>
  </si>
  <si>
    <t>Agencia Bancaria</t>
  </si>
  <si>
    <t>Banco</t>
  </si>
  <si>
    <t>Cuenta</t>
  </si>
  <si>
    <t>Empresa</t>
  </si>
  <si>
    <t>Nº</t>
  </si>
  <si>
    <t>Periodo</t>
  </si>
  <si>
    <t>Año</t>
  </si>
  <si>
    <t>Mes</t>
  </si>
  <si>
    <t>Formateado</t>
  </si>
  <si>
    <t>Cabecera</t>
  </si>
  <si>
    <t>Ajustes</t>
  </si>
  <si>
    <t>Inicio de periodos de aging</t>
  </si>
  <si>
    <t>Fin de periodos de aging</t>
  </si>
  <si>
    <t>Tramos de Aging</t>
  </si>
  <si>
    <t>Conciliación Contable</t>
  </si>
  <si>
    <t>Total movimientos bancarios</t>
  </si>
  <si>
    <t>Total movimientos contables</t>
  </si>
  <si>
    <t>Total Apuntes</t>
  </si>
  <si>
    <t>Total No Conciliados (Número)</t>
  </si>
  <si>
    <t>Total No Conciliados (%)</t>
  </si>
  <si>
    <t>Variación total</t>
  </si>
  <si>
    <t>Conciliación (Automática)</t>
  </si>
  <si>
    <t>Conciliación (Manual)</t>
  </si>
  <si>
    <t>Total Conciliados</t>
  </si>
  <si>
    <t>6 - Otros</t>
  </si>
  <si>
    <t>Último Mes</t>
  </si>
  <si>
    <t>Totales</t>
  </si>
  <si>
    <t>Categorías</t>
  </si>
  <si>
    <t>Movimientos bancarios</t>
  </si>
  <si>
    <t>Movimientos</t>
  </si>
  <si>
    <t>Cuentas</t>
  </si>
  <si>
    <t>Movimientos contables</t>
  </si>
  <si>
    <t>Conciliación  (Automática) por Regla</t>
  </si>
  <si>
    <t>Conciliación (Manual) por Usuario</t>
  </si>
  <si>
    <t>Regla</t>
  </si>
  <si>
    <t>Usuario</t>
  </si>
  <si>
    <t>&lt;necpivot&gt;&lt;process id="450000033" cubeId="" cubeVersion = "0"&gt;Resultado conciliación contable&lt;/process&gt;&lt;selectedFields&gt;*SERVER.FLD0000001,RcnRule.Code,ReconResultMaster.IsManual,*SERVER.FLD00000013,ReconResultMaster.CreationDateTime&lt;/selectedFields&gt;&lt;environment id="5f8693da-028e-46d7-a7ff-1ecd67c26c9c"&gt;SXA&lt;/environment&gt;&lt;filters&gt;&lt;filter field="Company.Code" type="0"&gt;Parámetros!$C$3&lt;/filter&gt;&lt;filter field="BankBranch.Code" type="0"&gt;Parámetros!$C$4&lt;/filter&gt;&lt;filter field="Bank.Code" type="0"&gt;Parámetros!$C$5&lt;/filter&gt;&lt;filter field="AccountMaster.Code" type="0"&gt;Parámetros!$C$6&lt;/filter&gt;&lt;filter field="*SERVER.FLD00000013" type="1"&gt;[Parámetros!$O$17:Parámetros!$O$5]&lt;/filter&gt;&lt;/filters&gt;&lt;ReportingTreeNodeId&gt;&lt;/ReportingTreeNodeId&gt;&lt;/necpivot&gt;</t>
  </si>
  <si>
    <t>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</si>
</sst>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Bahnschrift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Bahnschrift"/>
      <family val="2"/>
    </font>
    <font>
      <sz val="9"/>
      <color indexed="81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2279CA"/>
        <bgColor indexed="64"/>
      </patternFill>
    </fill>
    <fill>
      <patternFill patternType="solid">
        <fgColor rgb="FF78B3E8"/>
        <bgColor indexed="64"/>
      </patternFill>
    </fill>
    <fill>
      <patternFill patternType="solid">
        <fgColor rgb="FF1C65A8"/>
        <bgColor indexed="64"/>
      </patternFill>
    </fill>
    <fill>
      <patternFill patternType="solid">
        <fgColor rgb="FF1C65A8"/>
        <bgColor theme="4"/>
      </patternFill>
    </fill>
    <fill>
      <patternFill patternType="solid">
        <fgColor rgb="FFC1DCF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theme="0" tint="-0.249977111117893"/>
      </left>
      <right/>
      <top style="thin">
        <color theme="4" tint="0.39997558519241921"/>
      </top>
      <bottom/>
      <diagonal/>
    </border>
    <border>
      <left/>
      <right style="thin">
        <color theme="0" tint="-0.249977111117893"/>
      </right>
      <top style="thin">
        <color theme="4" tint="0.39997558519241921"/>
      </top>
      <bottom/>
      <diagonal/>
    </border>
    <border>
      <left style="thin">
        <color theme="0" tint="-0.249977111117893"/>
      </left>
      <right/>
      <top style="thin">
        <color theme="4" tint="0.39997558519241921"/>
      </top>
      <bottom style="thin">
        <color theme="0" tint="-0.249977111117893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0" tint="-0.249977111117893"/>
      </bottom>
      <diagonal/>
    </border>
    <border>
      <left/>
      <right/>
      <top style="thin">
        <color theme="4" tint="0.39997558519241921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4" tint="0.39997558519241921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97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14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14" fontId="0" fillId="3" borderId="2" xfId="0" applyNumberFormat="1" applyFont="1" applyFill="1" applyBorder="1"/>
    <xf numFmtId="0" fontId="0" fillId="4" borderId="1" xfId="0" applyFont="1" applyFill="1" applyBorder="1"/>
    <xf numFmtId="0" fontId="0" fillId="5" borderId="3" xfId="0" applyFill="1" applyBorder="1"/>
    <xf numFmtId="0" fontId="0" fillId="2" borderId="3" xfId="0" applyFill="1" applyBorder="1"/>
    <xf numFmtId="0" fontId="0" fillId="7" borderId="4" xfId="0" applyFill="1" applyBorder="1"/>
    <xf numFmtId="14" fontId="0" fillId="4" borderId="2" xfId="0" applyNumberFormat="1" applyFont="1" applyFill="1" applyBorder="1"/>
    <xf numFmtId="0" fontId="0" fillId="4" borderId="2" xfId="0" applyFont="1" applyFill="1" applyBorder="1"/>
    <xf numFmtId="0" fontId="0" fillId="8" borderId="0" xfId="0" applyFill="1"/>
    <xf numFmtId="0" fontId="2" fillId="11" borderId="2" xfId="0" applyFont="1" applyFill="1" applyBorder="1"/>
    <xf numFmtId="49" fontId="0" fillId="8" borderId="0" xfId="0" applyNumberFormat="1" applyFill="1" applyAlignment="1">
      <alignment horizontal="left"/>
    </xf>
    <xf numFmtId="0" fontId="0" fillId="8" borderId="0" xfId="0" applyFill="1" applyAlignment="1">
      <alignment horizontal="left"/>
    </xf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0" fontId="0" fillId="7" borderId="0" xfId="0" applyFill="1" applyBorder="1"/>
    <xf numFmtId="0" fontId="0" fillId="2" borderId="0" xfId="0" applyFill="1" applyBorder="1"/>
    <xf numFmtId="0" fontId="0" fillId="0" borderId="0" xfId="0" applyBorder="1"/>
    <xf numFmtId="0" fontId="0" fillId="2" borderId="0" xfId="0" applyFill="1" applyBorder="1" applyAlignment="1">
      <alignment horizontal="left"/>
    </xf>
    <xf numFmtId="9" fontId="0" fillId="0" borderId="0" xfId="0" applyNumberFormat="1" applyBorder="1"/>
    <xf numFmtId="0" fontId="0" fillId="8" borderId="0" xfId="0" quotePrefix="1" applyFill="1" applyBorder="1"/>
    <xf numFmtId="0" fontId="0" fillId="8" borderId="0" xfId="0" applyFill="1" applyBorder="1"/>
    <xf numFmtId="0" fontId="0" fillId="8" borderId="4" xfId="0" applyFill="1" applyBorder="1"/>
    <xf numFmtId="0" fontId="3" fillId="8" borderId="3" xfId="0" applyFont="1" applyFill="1" applyBorder="1"/>
    <xf numFmtId="0" fontId="3" fillId="8" borderId="4" xfId="0" applyFont="1" applyFill="1" applyBorder="1"/>
    <xf numFmtId="9" fontId="3" fillId="8" borderId="4" xfId="0" applyNumberFormat="1" applyFont="1" applyFill="1" applyBorder="1"/>
    <xf numFmtId="0" fontId="0" fillId="9" borderId="0" xfId="0" applyFill="1" applyBorder="1"/>
    <xf numFmtId="0" fontId="0" fillId="9" borderId="4" xfId="0" applyFill="1" applyBorder="1"/>
    <xf numFmtId="0" fontId="0" fillId="9" borderId="3" xfId="0" applyFill="1" applyBorder="1"/>
    <xf numFmtId="0" fontId="0" fillId="12" borderId="0" xfId="0" applyFill="1" applyBorder="1"/>
    <xf numFmtId="0" fontId="0" fillId="12" borderId="4" xfId="0" applyFill="1" applyBorder="1"/>
    <xf numFmtId="0" fontId="0" fillId="12" borderId="3" xfId="0" applyFill="1" applyBorder="1"/>
    <xf numFmtId="9" fontId="0" fillId="12" borderId="3" xfId="0" applyNumberFormat="1" applyFill="1" applyBorder="1"/>
    <xf numFmtId="0" fontId="5" fillId="10" borderId="5" xfId="0" applyFont="1" applyFill="1" applyBorder="1"/>
    <xf numFmtId="0" fontId="5" fillId="10" borderId="6" xfId="0" applyFont="1" applyFill="1" applyBorder="1"/>
    <xf numFmtId="0" fontId="6" fillId="8" borderId="0" xfId="0" applyFont="1" applyFill="1" applyAlignment="1"/>
    <xf numFmtId="0" fontId="0" fillId="13" borderId="10" xfId="0" applyNumberFormat="1" applyFill="1" applyBorder="1"/>
    <xf numFmtId="0" fontId="0" fillId="13" borderId="11" xfId="0" applyNumberFormat="1" applyFill="1" applyBorder="1"/>
    <xf numFmtId="0" fontId="3" fillId="8" borderId="9" xfId="0" applyFont="1" applyFill="1" applyBorder="1"/>
    <xf numFmtId="0" fontId="0" fillId="13" borderId="10" xfId="0" applyFill="1" applyBorder="1" applyAlignment="1">
      <alignment horizontal="left"/>
    </xf>
    <xf numFmtId="0" fontId="0" fillId="13" borderId="11" xfId="0" applyFill="1" applyBorder="1" applyAlignment="1">
      <alignment horizontal="left"/>
    </xf>
    <xf numFmtId="0" fontId="0" fillId="13" borderId="12" xfId="0" applyFill="1" applyBorder="1" applyAlignment="1">
      <alignment horizontal="left"/>
    </xf>
    <xf numFmtId="0" fontId="0" fillId="9" borderId="12" xfId="0" applyNumberFormat="1" applyFill="1" applyBorder="1"/>
    <xf numFmtId="0" fontId="0" fillId="9" borderId="9" xfId="0" applyFill="1" applyBorder="1" applyAlignment="1">
      <alignment horizontal="left"/>
    </xf>
    <xf numFmtId="0" fontId="0" fillId="0" borderId="0" xfId="0" quotePrefix="1"/>
    <xf numFmtId="0" fontId="0" fillId="0" borderId="0" xfId="0" applyFill="1" applyBorder="1" applyAlignment="1">
      <alignment horizontal="left"/>
    </xf>
    <xf numFmtId="0" fontId="0" fillId="0" borderId="0" xfId="0" quotePrefix="1" applyFill="1" applyBorder="1" applyAlignment="1">
      <alignment horizontal="left"/>
    </xf>
    <xf numFmtId="0" fontId="0" fillId="0" borderId="0" xfId="0" applyFill="1" applyBorder="1"/>
    <xf numFmtId="0" fontId="3" fillId="10" borderId="7" xfId="0" applyFont="1" applyFill="1" applyBorder="1"/>
    <xf numFmtId="0" fontId="3" fillId="10" borderId="8" xfId="0" applyFont="1" applyFill="1" applyBorder="1"/>
    <xf numFmtId="0" fontId="2" fillId="11" borderId="14" xfId="0" applyFont="1" applyFill="1" applyBorder="1"/>
    <xf numFmtId="0" fontId="2" fillId="11" borderId="15" xfId="0" applyFont="1" applyFill="1" applyBorder="1"/>
    <xf numFmtId="0" fontId="0" fillId="3" borderId="14" xfId="0" applyFont="1" applyFill="1" applyBorder="1"/>
    <xf numFmtId="14" fontId="0" fillId="3" borderId="15" xfId="0" applyNumberFormat="1" applyFont="1" applyFill="1" applyBorder="1"/>
    <xf numFmtId="0" fontId="0" fillId="4" borderId="14" xfId="0" applyFont="1" applyFill="1" applyBorder="1"/>
    <xf numFmtId="14" fontId="0" fillId="4" borderId="15" xfId="0" applyNumberFormat="1" applyFont="1" applyFill="1" applyBorder="1"/>
    <xf numFmtId="0" fontId="0" fillId="4" borderId="16" xfId="0" applyFont="1" applyFill="1" applyBorder="1"/>
    <xf numFmtId="0" fontId="0" fillId="4" borderId="17" xfId="0" applyFont="1" applyFill="1" applyBorder="1"/>
    <xf numFmtId="14" fontId="0" fillId="4" borderId="18" xfId="0" applyNumberFormat="1" applyFont="1" applyFill="1" applyBorder="1"/>
    <xf numFmtId="14" fontId="0" fillId="4" borderId="19" xfId="0" applyNumberFormat="1" applyFont="1" applyFill="1" applyBorder="1"/>
    <xf numFmtId="0" fontId="0" fillId="3" borderId="15" xfId="0" applyFont="1" applyFill="1" applyBorder="1"/>
    <xf numFmtId="0" fontId="0" fillId="4" borderId="15" xfId="0" applyFont="1" applyFill="1" applyBorder="1"/>
    <xf numFmtId="0" fontId="0" fillId="4" borderId="18" xfId="0" applyFont="1" applyFill="1" applyBorder="1"/>
    <xf numFmtId="0" fontId="0" fillId="4" borderId="19" xfId="0" applyFont="1" applyFill="1" applyBorder="1"/>
    <xf numFmtId="0" fontId="0" fillId="0" borderId="0" xfId="0" applyFill="1"/>
    <xf numFmtId="0" fontId="0" fillId="0" borderId="0" xfId="0" applyFill="1" applyAlignment="1">
      <alignment horizontal="left"/>
    </xf>
    <xf numFmtId="0" fontId="4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left"/>
    </xf>
    <xf numFmtId="14" fontId="0" fillId="0" borderId="0" xfId="0" quotePrefix="1" applyNumberFormat="1" applyFill="1" applyBorder="1"/>
    <xf numFmtId="49" fontId="0" fillId="0" borderId="0" xfId="0" applyNumberFormat="1" applyFill="1" applyBorder="1" applyAlignment="1">
      <alignment horizontal="left"/>
    </xf>
    <xf numFmtId="49" fontId="0" fillId="0" borderId="0" xfId="0" quotePrefix="1" applyNumberFormat="1" applyFill="1" applyAlignment="1">
      <alignment horizontal="left"/>
    </xf>
    <xf numFmtId="0" fontId="0" fillId="0" borderId="0" xfId="0" quotePrefix="1" applyFill="1" applyAlignment="1">
      <alignment horizontal="left"/>
    </xf>
    <xf numFmtId="0" fontId="0" fillId="0" borderId="0" xfId="0" applyNumberFormat="1" applyFill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10" xfId="0" applyNumberFormat="1" applyFill="1" applyBorder="1"/>
    <xf numFmtId="0" fontId="0" fillId="0" borderId="11" xfId="0" applyNumberFormat="1" applyFill="1" applyBorder="1"/>
    <xf numFmtId="0" fontId="3" fillId="8" borderId="5" xfId="0" applyFont="1" applyFill="1" applyBorder="1"/>
    <xf numFmtId="0" fontId="5" fillId="10" borderId="0" xfId="0" applyFont="1" applyFill="1"/>
    <xf numFmtId="0" fontId="0" fillId="0" borderId="0" xfId="0"/>
    <xf numFmtId="0" fontId="0" fillId="0" borderId="0" xfId="0"/>
    <xf numFmtId="0" fontId="3" fillId="7" borderId="3" xfId="0" applyFont="1" applyFill="1" applyBorder="1"/>
    <xf numFmtId="0" fontId="0" fillId="2" borderId="0" xfId="0" applyFill="1" applyBorder="1"/>
    <xf numFmtId="0" fontId="3" fillId="8" borderId="3" xfId="0" applyFont="1" applyFill="1" applyBorder="1"/>
    <xf numFmtId="0" fontId="3" fillId="8" borderId="4" xfId="0" applyFont="1" applyFill="1" applyBorder="1"/>
    <xf numFmtId="0" fontId="0" fillId="9" borderId="3" xfId="0" applyFill="1" applyBorder="1"/>
    <xf numFmtId="0" fontId="0" fillId="12" borderId="3" xfId="0" applyFill="1" applyBorder="1"/>
    <xf numFmtId="0" fontId="3" fillId="6" borderId="0" xfId="0" applyFont="1" applyFill="1"/>
    <xf numFmtId="0" fontId="0" fillId="2" borderId="0" xfId="0" applyFill="1"/>
    <xf numFmtId="0" fontId="0" fillId="0" borderId="0" xfId="0" applyFont="1" applyFill="1" applyBorder="1"/>
    <xf numFmtId="0" fontId="0" fillId="0" borderId="0" xfId="0" applyFont="1" applyFill="1" applyBorder="1" applyAlignment="1">
      <alignment horizontal="left"/>
    </xf>
    <xf numFmtId="0" fontId="0" fillId="0" borderId="0" xfId="0" applyNumberFormat="1" applyFont="1" applyFill="1" applyBorder="1"/>
    <xf numFmtId="0" fontId="0" fillId="0" borderId="0" xfId="0" applyFont="1" applyFill="1" applyBorder="1" applyAlignment="1">
      <alignment horizontal="left" indent="1"/>
    </xf>
    <xf numFmtId="0" fontId="4" fillId="8" borderId="0" xfId="0" applyFont="1" applyFill="1" applyAlignment="1">
      <alignment horizontal="center" vertical="center"/>
    </xf>
  </cellXfs>
  <cellStyles count="1">
    <cellStyle name="Normal" xfId="0" builtinId="0"/>
  </cellStyles>
  <dxfs count="58">
    <dxf>
      <fill>
        <patternFill>
          <bgColor rgb="FF78B3E8"/>
        </patternFill>
      </fill>
    </dxf>
    <dxf>
      <fill>
        <patternFill>
          <bgColor rgb="FF78B3E8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>
          <bgColor rgb="FF78B3E8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ill>
        <patternFill>
          <bgColor rgb="FF2279CA"/>
        </patternFill>
      </fill>
    </dxf>
    <dxf>
      <fill>
        <patternFill patternType="none">
          <bgColor auto="1"/>
        </patternFill>
      </fill>
    </dxf>
    <dxf>
      <fill>
        <patternFill>
          <bgColor rgb="FF78B3E8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2279CA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</dxfs>
  <tableStyles count="0" defaultTableStyle="TableStyleMedium2" defaultPivotStyle="PivotStyleLight16"/>
  <colors>
    <mruColors>
      <color rgb="FF2279CA"/>
      <color rgb="FFEEEEEE"/>
      <color rgb="FF78B3E8"/>
      <color rgb="FF1F6FB7"/>
      <color rgb="FFF2F2F2"/>
      <color rgb="FFC1DCF5"/>
      <color rgb="FF1C65A8"/>
      <color rgb="FF2073BE"/>
      <color rgb="FF4D9B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 b="0" i="0" baseline="0">
                <a:effectLst/>
              </a:rPr>
              <a:t>Número de líneas nuevas vs Número de líneas no conciliadas </a:t>
            </a:r>
            <a:endParaRPr lang="en-CA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'Informe de Conciliación'!$H$10</c:f>
              <c:strCache>
                <c:ptCount val="1"/>
                <c:pt idx="0">
                  <c:v>Total Apuntes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'Informe de Conciliación'!$J$7:$V$7</c:f>
              <c:strCache>
                <c:ptCount val="13"/>
                <c:pt idx="0">
                  <c:v>2019-05</c:v>
                </c:pt>
                <c:pt idx="1">
                  <c:v>2019-06</c:v>
                </c:pt>
                <c:pt idx="2">
                  <c:v>2019-07</c:v>
                </c:pt>
                <c:pt idx="3">
                  <c:v>2019-08</c:v>
                </c:pt>
                <c:pt idx="4">
                  <c:v>2019-09</c:v>
                </c:pt>
                <c:pt idx="5">
                  <c:v>2019-10</c:v>
                </c:pt>
                <c:pt idx="6">
                  <c:v>2019-11</c:v>
                </c:pt>
                <c:pt idx="7">
                  <c:v>2019-12</c:v>
                </c:pt>
                <c:pt idx="8">
                  <c:v>2020-01</c:v>
                </c:pt>
                <c:pt idx="9">
                  <c:v>2020-02</c:v>
                </c:pt>
                <c:pt idx="10">
                  <c:v>2020-03</c:v>
                </c:pt>
                <c:pt idx="11">
                  <c:v>2020-04</c:v>
                </c:pt>
                <c:pt idx="12">
                  <c:v>2020-05</c:v>
                </c:pt>
              </c:strCache>
            </c:strRef>
          </c:cat>
          <c:val>
            <c:numRef>
              <c:f>'Informe de Conciliación'!$J$10:$V$10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E0-41F7-91EB-CA87EC25C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2204879"/>
        <c:axId val="232205711"/>
      </c:barChart>
      <c:lineChart>
        <c:grouping val="standard"/>
        <c:varyColors val="0"/>
        <c:ser>
          <c:idx val="1"/>
          <c:order val="1"/>
          <c:tx>
            <c:strRef>
              <c:f>'Informe de Conciliación'!$H$26</c:f>
              <c:strCache>
                <c:ptCount val="1"/>
                <c:pt idx="0">
                  <c:v>Total No Conciliados (Número)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'Informe de Conciliación'!$J$7:$V$7</c:f>
              <c:strCache>
                <c:ptCount val="13"/>
                <c:pt idx="0">
                  <c:v>2019-05</c:v>
                </c:pt>
                <c:pt idx="1">
                  <c:v>2019-06</c:v>
                </c:pt>
                <c:pt idx="2">
                  <c:v>2019-07</c:v>
                </c:pt>
                <c:pt idx="3">
                  <c:v>2019-08</c:v>
                </c:pt>
                <c:pt idx="4">
                  <c:v>2019-09</c:v>
                </c:pt>
                <c:pt idx="5">
                  <c:v>2019-10</c:v>
                </c:pt>
                <c:pt idx="6">
                  <c:v>2019-11</c:v>
                </c:pt>
                <c:pt idx="7">
                  <c:v>2019-12</c:v>
                </c:pt>
                <c:pt idx="8">
                  <c:v>2020-01</c:v>
                </c:pt>
                <c:pt idx="9">
                  <c:v>2020-02</c:v>
                </c:pt>
                <c:pt idx="10">
                  <c:v>2020-03</c:v>
                </c:pt>
                <c:pt idx="11">
                  <c:v>2020-04</c:v>
                </c:pt>
                <c:pt idx="12">
                  <c:v>2020-05</c:v>
                </c:pt>
              </c:strCache>
            </c:strRef>
          </c:cat>
          <c:val>
            <c:numRef>
              <c:f>'Informe de Conciliación'!$J$26:$V$26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85</c:v>
                </c:pt>
                <c:pt idx="3">
                  <c:v>85</c:v>
                </c:pt>
                <c:pt idx="4">
                  <c:v>85</c:v>
                </c:pt>
                <c:pt idx="5">
                  <c:v>85</c:v>
                </c:pt>
                <c:pt idx="6">
                  <c:v>85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E0-41F7-91EB-CA87EC25C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204879"/>
        <c:axId val="232205711"/>
      </c:lineChart>
      <c:catAx>
        <c:axId val="232204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205711"/>
        <c:crosses val="autoZero"/>
        <c:auto val="1"/>
        <c:lblAlgn val="ctr"/>
        <c:lblOffset val="100"/>
        <c:noMultiLvlLbl val="0"/>
      </c:catAx>
      <c:valAx>
        <c:axId val="232205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204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[V7 SPA - Informe de Conciliación Contable.xlsx]Último Mes!PivotTable1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400" b="0" i="0" baseline="0">
                <a:effectLst/>
              </a:rPr>
              <a:t>Total no conciliados por banco</a:t>
            </a:r>
            <a:endParaRPr lang="en-CA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6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8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'Último Mes'!$C$7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3D1D-49C5-8A2F-7BAFD96BC37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D1D-49C5-8A2F-7BAFD96BC373}"/>
              </c:ext>
            </c:extLst>
          </c:dPt>
          <c:cat>
            <c:strRef>
              <c:f>'Último Mes'!$B$8:$B$10</c:f>
              <c:strCache>
                <c:ptCount val="2"/>
                <c:pt idx="0">
                  <c:v>SGDEMO</c:v>
                </c:pt>
                <c:pt idx="1">
                  <c:v>SGRAPPRO</c:v>
                </c:pt>
              </c:strCache>
            </c:strRef>
          </c:cat>
          <c:val>
            <c:numRef>
              <c:f>'Último Mes'!$C$8:$C$10</c:f>
              <c:numCache>
                <c:formatCode>General</c:formatCode>
                <c:ptCount val="2"/>
                <c:pt idx="0">
                  <c:v>3</c:v>
                </c:pt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389-4EFC-BBE4-2B22DE63E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[V7 SPA - Informe de Conciliación Contable.xlsx]Último Mes!PivotTable2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400" b="0" i="0" baseline="0">
                <a:effectLst/>
              </a:rPr>
              <a:t>Total no conciliados por Categoría</a:t>
            </a:r>
            <a:endParaRPr lang="en-CA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6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7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8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'Último Mes'!$C$24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426-4D43-B039-632FA33E571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426-4D43-B039-632FA33E571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426-4D43-B039-632FA33E571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C426-4D43-B039-632FA33E571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C426-4D43-B039-632FA33E571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C426-4D43-B039-632FA33E5712}"/>
              </c:ext>
            </c:extLst>
          </c:dPt>
          <c:cat>
            <c:strRef>
              <c:f>'Último Mes'!$B$25:$B$31</c:f>
              <c:strCache>
                <c:ptCount val="6"/>
                <c:pt idx="0">
                  <c:v>6 - Autres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</c:strCache>
            </c:strRef>
          </c:cat>
          <c:val>
            <c:numRef>
              <c:f>'Último Mes'!$C$25:$C$31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EA-4EF3-A725-D8D68A4290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[V7 SPA - Informe de Conciliación Contable.xlsx]Último Mes!PivotTable3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no conciliados por </a:t>
            </a:r>
            <a:r>
              <a:rPr lang="en-CA" sz="1400" b="0" i="0" u="none" strike="noStrike" baseline="0">
                <a:effectLst/>
              </a:rPr>
              <a:t>Categoría</a:t>
            </a:r>
            <a:r>
              <a:rPr lang="en-US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6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7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8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'Último Mes'!$C$41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B0E-4CE5-A9A6-C80FBF49E0C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B0E-4CE5-A9A6-C80FBF49E0C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B0E-4CE5-A9A6-C80FBF49E0C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CB0E-4CE5-A9A6-C80FBF49E0C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CB0E-4CE5-A9A6-C80FBF49E0C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CB0E-4CE5-A9A6-C80FBF49E0C7}"/>
              </c:ext>
            </c:extLst>
          </c:dPt>
          <c:cat>
            <c:strRef>
              <c:f>'Último Mes'!$B$42:$B$48</c:f>
              <c:strCache>
                <c:ptCount val="6"/>
                <c:pt idx="0">
                  <c:v>6 - Autres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</c:strCache>
            </c:strRef>
          </c:cat>
          <c:val>
            <c:numRef>
              <c:f>'Último Mes'!$C$42:$C$48</c:f>
              <c:numCache>
                <c:formatCode>General</c:formatCode>
                <c:ptCount val="6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2E-4ECB-9FEC-BB5261D89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114300</xdr:rowOff>
    </xdr:from>
    <xdr:to>
      <xdr:col>5</xdr:col>
      <xdr:colOff>523571</xdr:colOff>
      <xdr:row>2</xdr:row>
      <xdr:rowOff>85681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59D31CB-99B8-400A-85FC-4650F728A2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2425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</xdr:colOff>
      <xdr:row>45</xdr:row>
      <xdr:rowOff>28575</xdr:rowOff>
    </xdr:from>
    <xdr:to>
      <xdr:col>23</xdr:col>
      <xdr:colOff>28575</xdr:colOff>
      <xdr:row>61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278D7B-245D-4C33-ABEF-BDE5C0FB96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266700</xdr:colOff>
      <xdr:row>0</xdr:row>
      <xdr:rowOff>114300</xdr:rowOff>
    </xdr:from>
    <xdr:to>
      <xdr:col>9</xdr:col>
      <xdr:colOff>190196</xdr:colOff>
      <xdr:row>2</xdr:row>
      <xdr:rowOff>85681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3EBE0E1-1C19-40F2-9093-38CE7EEDD2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2425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180975</xdr:rowOff>
    </xdr:from>
    <xdr:to>
      <xdr:col>11</xdr:col>
      <xdr:colOff>304800</xdr:colOff>
      <xdr:row>19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63ED17-A85D-4D1C-823D-BF5ABB53FE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</xdr:colOff>
      <xdr:row>21</xdr:row>
      <xdr:rowOff>166687</xdr:rowOff>
    </xdr:from>
    <xdr:to>
      <xdr:col>11</xdr:col>
      <xdr:colOff>314325</xdr:colOff>
      <xdr:row>36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971FB86-ED07-4A6F-BAFE-089E2D1679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39</xdr:row>
      <xdr:rowOff>4762</xdr:rowOff>
    </xdr:from>
    <xdr:to>
      <xdr:col>11</xdr:col>
      <xdr:colOff>304800</xdr:colOff>
      <xdr:row>53</xdr:row>
      <xdr:rowOff>80962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1ACE33D-EC99-42AC-80D7-B4671664A1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76200</xdr:colOff>
      <xdr:row>0</xdr:row>
      <xdr:rowOff>114300</xdr:rowOff>
    </xdr:from>
    <xdr:to>
      <xdr:col>2</xdr:col>
      <xdr:colOff>1133171</xdr:colOff>
      <xdr:row>2</xdr:row>
      <xdr:rowOff>85681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7C7CBCC-AE07-41B2-90CE-832876865D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2425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114300</xdr:rowOff>
    </xdr:from>
    <xdr:to>
      <xdr:col>4</xdr:col>
      <xdr:colOff>456896</xdr:colOff>
      <xdr:row>2</xdr:row>
      <xdr:rowOff>85681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20EF6F4-4C42-4049-A79D-34EDC1055C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2425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114300</xdr:rowOff>
    </xdr:from>
    <xdr:to>
      <xdr:col>4</xdr:col>
      <xdr:colOff>456896</xdr:colOff>
      <xdr:row>2</xdr:row>
      <xdr:rowOff>85681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F84A37F-2B0B-440A-A17E-638DF75E64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2425" y="114300"/>
          <a:ext cx="2428571" cy="35238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Nectari/Nectari%20Add-in%20for%20Excel/Nectari%20Add-in%20for%20Excel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definedNames>
      <definedName name="NecAccess"/>
    </definedNames>
    <sheetDataSet>
      <sheetData sheetId="0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Gambino" refreshedDate="44230.475132523148" missingItemsLimit="0" createdVersion="3" refreshedVersion="6" minRefreshableVersion="3" recordCount="5" xr:uid="{00F4B87A-7D95-46D4-96D9-EA95E52C5137}">
  <cacheSource type="external" connectionId="2"/>
  <cacheFields count="3">
    <cacheField name="Banco Código" numFmtId="0">
      <sharedItems count="1">
        <s v="SG"/>
      </sharedItems>
    </cacheField>
    <cacheField name="Cuenta bancaria Código" numFmtId="0">
      <sharedItems count="2">
        <s v="SGDEMO"/>
        <s v="SGRAPPRO"/>
      </sharedItems>
    </cacheField>
    <cacheField name="Creación Fecha" numFmtId="0">
      <sharedItems containsSemiMixedTypes="0" containsNonDate="0" containsDate="1" containsString="0" minDate="2019-07-08T09:02:38" maxDate="2019-12-18T09:37:43" count="4">
        <d v="2019-07-08T09:02:38"/>
        <d v="2019-12-18T09:36:16"/>
        <d v="2019-07-08T09:49:53"/>
        <d v="2019-12-18T09:37:4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Gambino" refreshedDate="44230.48175486111" createdVersion="6" refreshedVersion="6" minRefreshableVersion="3" recordCount="6" xr:uid="{5603FD24-4BFD-41A4-BCC2-620777281748}">
  <cacheSource type="worksheet">
    <worksheetSource ref="AA12:AC18" sheet="Informe de Conciliación"/>
  </cacheSource>
  <cacheFields count="3">
    <cacheField name="Category" numFmtId="49">
      <sharedItems containsMixedTypes="1" containsNumber="1" containsInteger="1" minValue="1" maxValue="5" count="6">
        <n v="1"/>
        <n v="2"/>
        <n v="3"/>
        <n v="4"/>
        <n v="5"/>
        <s v="6 - Autres"/>
      </sharedItems>
    </cacheField>
    <cacheField name="BNK" numFmtId="0">
      <sharedItems containsSemiMixedTypes="0" containsString="0" containsNumber="1" containsInteger="1" minValue="0" maxValue="2"/>
    </cacheField>
    <cacheField name="GL" numFmtId="0">
      <sharedItems containsSemiMixedTypes="0" containsString="0" containsNumber="1" containsInteger="1" minValue="0" maxValue="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ckson Yan" refreshedDate="44243.595817361114" missingItemsLimit="0" createdVersion="3" refreshedVersion="6" minRefreshableVersion="3" recordCount="86" xr:uid="{3B36C01B-90F3-48B2-A6C5-2E2B56C4E124}">
  <cacheSource type="external" connectionId="1"/>
  <cacheFields count="5">
    <cacheField name="Tipo Código" numFmtId="0">
      <sharedItems count="17">
        <s v="62"/>
        <s v="13"/>
        <s v="18"/>
        <s v="99"/>
        <s v="14"/>
        <s v="28"/>
        <s v="06"/>
        <s v="44"/>
        <s v="01"/>
        <s v="COM"/>
        <s v="VIRR"/>
        <s v="BABD"/>
        <s v="BABR"/>
        <s v="CB"/>
        <s v="CHQE"/>
        <s v="VIRE"/>
        <s v="ECART"/>
      </sharedItems>
    </cacheField>
    <cacheField name="Regla Código" numFmtId="0">
      <sharedItems count="10">
        <s v="62-COM"/>
        <s v="13-BABR"/>
        <s v="18-VIRR"/>
        <s v=""/>
        <s v="14-BABD"/>
        <s v="28-CB"/>
        <s v="06-VIRE"/>
        <s v="06-VIRE+"/>
        <s v="44-VIRE+"/>
        <s v="01-CHQE"/>
      </sharedItems>
    </cacheField>
    <cacheField name="Conciliación Manual" numFmtId="0">
      <sharedItems containsSemiMixedTypes="0" containsString="0" containsNumber="1" containsInteger="1" minValue="0" maxValue="1" count="2">
        <n v="0"/>
        <n v="1"/>
      </sharedItems>
    </cacheField>
    <cacheField name="Conciliación AAAA-MM (Excel)" numFmtId="0">
      <sharedItems count="2">
        <s v="2019-12"/>
        <s v="2019-07"/>
      </sharedItems>
    </cacheField>
    <cacheField name="Creación Fecha" numFmtId="0">
      <sharedItems containsSemiMixedTypes="0" containsNonDate="0" containsDate="1" containsString="0" minDate="2019-07-08T09:02:38" maxDate="2020-12-12T00:00:00" count="3">
        <d v="2019-07-08T09:02:38"/>
        <d v="2019-07-08T09:49:53"/>
        <d v="2020-12-11T00:00: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  <x v="0"/>
    <x v="0"/>
  </r>
  <r>
    <x v="0"/>
    <x v="0"/>
    <x v="0"/>
  </r>
  <r>
    <x v="0"/>
    <x v="1"/>
    <x v="1"/>
  </r>
  <r>
    <x v="0"/>
    <x v="0"/>
    <x v="2"/>
  </r>
  <r>
    <x v="0"/>
    <x v="1"/>
    <x v="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x v="0"/>
    <n v="0"/>
    <n v="0"/>
  </r>
  <r>
    <x v="1"/>
    <n v="0"/>
    <n v="0"/>
  </r>
  <r>
    <x v="2"/>
    <n v="0"/>
    <n v="0"/>
  </r>
  <r>
    <x v="3"/>
    <n v="1"/>
    <n v="0"/>
  </r>
  <r>
    <x v="4"/>
    <n v="0"/>
    <n v="0"/>
  </r>
  <r>
    <x v="5"/>
    <n v="2"/>
    <n v="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6">
  <r>
    <x v="0"/>
    <x v="0"/>
    <x v="0"/>
    <x v="0"/>
    <x v="0"/>
  </r>
  <r>
    <x v="0"/>
    <x v="0"/>
    <x v="0"/>
    <x v="0"/>
    <x v="0"/>
  </r>
  <r>
    <x v="0"/>
    <x v="0"/>
    <x v="0"/>
    <x v="0"/>
    <x v="0"/>
  </r>
  <r>
    <x v="1"/>
    <x v="1"/>
    <x v="0"/>
    <x v="0"/>
    <x v="0"/>
  </r>
  <r>
    <x v="1"/>
    <x v="1"/>
    <x v="0"/>
    <x v="0"/>
    <x v="0"/>
  </r>
  <r>
    <x v="2"/>
    <x v="2"/>
    <x v="0"/>
    <x v="0"/>
    <x v="0"/>
  </r>
  <r>
    <x v="1"/>
    <x v="1"/>
    <x v="0"/>
    <x v="0"/>
    <x v="0"/>
  </r>
  <r>
    <x v="1"/>
    <x v="1"/>
    <x v="0"/>
    <x v="0"/>
    <x v="0"/>
  </r>
  <r>
    <x v="2"/>
    <x v="2"/>
    <x v="0"/>
    <x v="0"/>
    <x v="0"/>
  </r>
  <r>
    <x v="3"/>
    <x v="3"/>
    <x v="1"/>
    <x v="1"/>
    <x v="0"/>
  </r>
  <r>
    <x v="4"/>
    <x v="4"/>
    <x v="0"/>
    <x v="0"/>
    <x v="0"/>
  </r>
  <r>
    <x v="4"/>
    <x v="4"/>
    <x v="0"/>
    <x v="0"/>
    <x v="0"/>
  </r>
  <r>
    <x v="4"/>
    <x v="4"/>
    <x v="0"/>
    <x v="0"/>
    <x v="0"/>
  </r>
  <r>
    <x v="5"/>
    <x v="5"/>
    <x v="0"/>
    <x v="0"/>
    <x v="0"/>
  </r>
  <r>
    <x v="5"/>
    <x v="5"/>
    <x v="0"/>
    <x v="0"/>
    <x v="0"/>
  </r>
  <r>
    <x v="5"/>
    <x v="5"/>
    <x v="0"/>
    <x v="0"/>
    <x v="0"/>
  </r>
  <r>
    <x v="5"/>
    <x v="5"/>
    <x v="0"/>
    <x v="0"/>
    <x v="0"/>
  </r>
  <r>
    <x v="5"/>
    <x v="5"/>
    <x v="0"/>
    <x v="0"/>
    <x v="0"/>
  </r>
  <r>
    <x v="6"/>
    <x v="6"/>
    <x v="0"/>
    <x v="0"/>
    <x v="0"/>
  </r>
  <r>
    <x v="6"/>
    <x v="6"/>
    <x v="0"/>
    <x v="0"/>
    <x v="0"/>
  </r>
  <r>
    <x v="6"/>
    <x v="6"/>
    <x v="0"/>
    <x v="0"/>
    <x v="0"/>
  </r>
  <r>
    <x v="6"/>
    <x v="6"/>
    <x v="0"/>
    <x v="0"/>
    <x v="0"/>
  </r>
  <r>
    <x v="6"/>
    <x v="6"/>
    <x v="0"/>
    <x v="0"/>
    <x v="0"/>
  </r>
  <r>
    <x v="6"/>
    <x v="6"/>
    <x v="0"/>
    <x v="0"/>
    <x v="0"/>
  </r>
  <r>
    <x v="6"/>
    <x v="6"/>
    <x v="0"/>
    <x v="0"/>
    <x v="0"/>
  </r>
  <r>
    <x v="6"/>
    <x v="6"/>
    <x v="0"/>
    <x v="0"/>
    <x v="0"/>
  </r>
  <r>
    <x v="6"/>
    <x v="6"/>
    <x v="0"/>
    <x v="0"/>
    <x v="0"/>
  </r>
  <r>
    <x v="6"/>
    <x v="6"/>
    <x v="0"/>
    <x v="0"/>
    <x v="0"/>
  </r>
  <r>
    <x v="6"/>
    <x v="7"/>
    <x v="0"/>
    <x v="0"/>
    <x v="0"/>
  </r>
  <r>
    <x v="6"/>
    <x v="6"/>
    <x v="0"/>
    <x v="0"/>
    <x v="0"/>
  </r>
  <r>
    <x v="6"/>
    <x v="6"/>
    <x v="0"/>
    <x v="0"/>
    <x v="0"/>
  </r>
  <r>
    <x v="6"/>
    <x v="6"/>
    <x v="0"/>
    <x v="0"/>
    <x v="0"/>
  </r>
  <r>
    <x v="7"/>
    <x v="8"/>
    <x v="0"/>
    <x v="0"/>
    <x v="0"/>
  </r>
  <r>
    <x v="7"/>
    <x v="8"/>
    <x v="0"/>
    <x v="0"/>
    <x v="0"/>
  </r>
  <r>
    <x v="7"/>
    <x v="8"/>
    <x v="0"/>
    <x v="0"/>
    <x v="0"/>
  </r>
  <r>
    <x v="6"/>
    <x v="6"/>
    <x v="0"/>
    <x v="0"/>
    <x v="0"/>
  </r>
  <r>
    <x v="8"/>
    <x v="9"/>
    <x v="0"/>
    <x v="0"/>
    <x v="0"/>
  </r>
  <r>
    <x v="8"/>
    <x v="9"/>
    <x v="0"/>
    <x v="0"/>
    <x v="0"/>
  </r>
  <r>
    <x v="8"/>
    <x v="9"/>
    <x v="0"/>
    <x v="0"/>
    <x v="0"/>
  </r>
  <r>
    <x v="8"/>
    <x v="9"/>
    <x v="0"/>
    <x v="0"/>
    <x v="0"/>
  </r>
  <r>
    <x v="9"/>
    <x v="0"/>
    <x v="0"/>
    <x v="0"/>
    <x v="1"/>
  </r>
  <r>
    <x v="9"/>
    <x v="0"/>
    <x v="0"/>
    <x v="0"/>
    <x v="1"/>
  </r>
  <r>
    <x v="9"/>
    <x v="0"/>
    <x v="0"/>
    <x v="0"/>
    <x v="1"/>
  </r>
  <r>
    <x v="10"/>
    <x v="2"/>
    <x v="0"/>
    <x v="0"/>
    <x v="1"/>
  </r>
  <r>
    <x v="10"/>
    <x v="2"/>
    <x v="0"/>
    <x v="0"/>
    <x v="1"/>
  </r>
  <r>
    <x v="10"/>
    <x v="3"/>
    <x v="1"/>
    <x v="1"/>
    <x v="1"/>
  </r>
  <r>
    <x v="11"/>
    <x v="4"/>
    <x v="0"/>
    <x v="0"/>
    <x v="1"/>
  </r>
  <r>
    <x v="11"/>
    <x v="4"/>
    <x v="0"/>
    <x v="0"/>
    <x v="1"/>
  </r>
  <r>
    <x v="11"/>
    <x v="4"/>
    <x v="0"/>
    <x v="0"/>
    <x v="1"/>
  </r>
  <r>
    <x v="12"/>
    <x v="1"/>
    <x v="0"/>
    <x v="0"/>
    <x v="1"/>
  </r>
  <r>
    <x v="12"/>
    <x v="1"/>
    <x v="0"/>
    <x v="0"/>
    <x v="1"/>
  </r>
  <r>
    <x v="12"/>
    <x v="1"/>
    <x v="0"/>
    <x v="0"/>
    <x v="1"/>
  </r>
  <r>
    <x v="12"/>
    <x v="1"/>
    <x v="0"/>
    <x v="0"/>
    <x v="1"/>
  </r>
  <r>
    <x v="13"/>
    <x v="5"/>
    <x v="0"/>
    <x v="0"/>
    <x v="1"/>
  </r>
  <r>
    <x v="13"/>
    <x v="5"/>
    <x v="0"/>
    <x v="0"/>
    <x v="1"/>
  </r>
  <r>
    <x v="13"/>
    <x v="5"/>
    <x v="0"/>
    <x v="0"/>
    <x v="1"/>
  </r>
  <r>
    <x v="13"/>
    <x v="5"/>
    <x v="0"/>
    <x v="0"/>
    <x v="1"/>
  </r>
  <r>
    <x v="13"/>
    <x v="5"/>
    <x v="0"/>
    <x v="0"/>
    <x v="1"/>
  </r>
  <r>
    <x v="14"/>
    <x v="9"/>
    <x v="0"/>
    <x v="0"/>
    <x v="1"/>
  </r>
  <r>
    <x v="14"/>
    <x v="9"/>
    <x v="0"/>
    <x v="0"/>
    <x v="1"/>
  </r>
  <r>
    <x v="14"/>
    <x v="9"/>
    <x v="0"/>
    <x v="0"/>
    <x v="1"/>
  </r>
  <r>
    <x v="14"/>
    <x v="9"/>
    <x v="0"/>
    <x v="0"/>
    <x v="1"/>
  </r>
  <r>
    <x v="15"/>
    <x v="6"/>
    <x v="0"/>
    <x v="0"/>
    <x v="1"/>
  </r>
  <r>
    <x v="15"/>
    <x v="6"/>
    <x v="0"/>
    <x v="0"/>
    <x v="1"/>
  </r>
  <r>
    <x v="15"/>
    <x v="6"/>
    <x v="0"/>
    <x v="0"/>
    <x v="1"/>
  </r>
  <r>
    <x v="15"/>
    <x v="6"/>
    <x v="0"/>
    <x v="0"/>
    <x v="1"/>
  </r>
  <r>
    <x v="15"/>
    <x v="6"/>
    <x v="0"/>
    <x v="0"/>
    <x v="1"/>
  </r>
  <r>
    <x v="15"/>
    <x v="6"/>
    <x v="0"/>
    <x v="0"/>
    <x v="1"/>
  </r>
  <r>
    <x v="15"/>
    <x v="6"/>
    <x v="0"/>
    <x v="0"/>
    <x v="1"/>
  </r>
  <r>
    <x v="15"/>
    <x v="6"/>
    <x v="0"/>
    <x v="0"/>
    <x v="1"/>
  </r>
  <r>
    <x v="15"/>
    <x v="6"/>
    <x v="0"/>
    <x v="0"/>
    <x v="1"/>
  </r>
  <r>
    <x v="15"/>
    <x v="6"/>
    <x v="0"/>
    <x v="0"/>
    <x v="1"/>
  </r>
  <r>
    <x v="15"/>
    <x v="6"/>
    <x v="0"/>
    <x v="0"/>
    <x v="1"/>
  </r>
  <r>
    <x v="15"/>
    <x v="6"/>
    <x v="0"/>
    <x v="0"/>
    <x v="1"/>
  </r>
  <r>
    <x v="15"/>
    <x v="8"/>
    <x v="0"/>
    <x v="0"/>
    <x v="1"/>
  </r>
  <r>
    <x v="15"/>
    <x v="6"/>
    <x v="0"/>
    <x v="0"/>
    <x v="1"/>
  </r>
  <r>
    <x v="15"/>
    <x v="8"/>
    <x v="0"/>
    <x v="0"/>
    <x v="1"/>
  </r>
  <r>
    <x v="15"/>
    <x v="7"/>
    <x v="0"/>
    <x v="0"/>
    <x v="1"/>
  </r>
  <r>
    <x v="15"/>
    <x v="8"/>
    <x v="0"/>
    <x v="0"/>
    <x v="1"/>
  </r>
  <r>
    <x v="15"/>
    <x v="6"/>
    <x v="0"/>
    <x v="0"/>
    <x v="1"/>
  </r>
  <r>
    <x v="15"/>
    <x v="7"/>
    <x v="0"/>
    <x v="0"/>
    <x v="1"/>
  </r>
  <r>
    <x v="15"/>
    <x v="8"/>
    <x v="0"/>
    <x v="0"/>
    <x v="1"/>
  </r>
  <r>
    <x v="15"/>
    <x v="8"/>
    <x v="0"/>
    <x v="0"/>
    <x v="1"/>
  </r>
  <r>
    <x v="15"/>
    <x v="8"/>
    <x v="0"/>
    <x v="0"/>
    <x v="1"/>
  </r>
  <r>
    <x v="16"/>
    <x v="6"/>
    <x v="0"/>
    <x v="0"/>
    <x v="2"/>
  </r>
  <r>
    <x v="16"/>
    <x v="0"/>
    <x v="0"/>
    <x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99EEBA3-CC44-4B22-A967-9DA575FE3050}" name="PivotTable3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3" rowHeaderCaption="Categorías">
  <location ref="B41:C48" firstHeaderRow="1" firstDataRow="1" firstDataCol="1"/>
  <pivotFields count="3">
    <pivotField axis="axisRow" showAll="0" sortType="descending">
      <items count="7">
        <item x="0"/>
        <item x="1"/>
        <item x="2"/>
        <item x="3"/>
        <item x="4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showAll="0"/>
  </pivotFields>
  <rowFields count="1">
    <field x="0"/>
  </rowFields>
  <rowItems count="7">
    <i>
      <x v="5"/>
    </i>
    <i>
      <x v="3"/>
    </i>
    <i>
      <x v="4"/>
    </i>
    <i>
      <x v="1"/>
    </i>
    <i>
      <x/>
    </i>
    <i>
      <x v="2"/>
    </i>
    <i t="grand">
      <x/>
    </i>
  </rowItems>
  <colItems count="1">
    <i/>
  </colItems>
  <dataFields count="1">
    <dataField name="Movimientos contables" fld="2" baseField="0" baseItem="5"/>
  </dataFields>
  <formats count="21"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0" type="button" dataOnly="0" labelOnly="1" outline="0" axis="axisRow" fieldPosition="0"/>
    </format>
    <format dxfId="17">
      <pivotArea dataOnly="0" labelOnly="1" fieldPosition="0">
        <references count="1">
          <reference field="0" count="0"/>
        </references>
      </pivotArea>
    </format>
    <format dxfId="16">
      <pivotArea dataOnly="0" labelOnly="1" grandRow="1" outline="0" fieldPosition="0"/>
    </format>
    <format dxfId="15">
      <pivotArea dataOnly="0" labelOnly="1" outline="0" axis="axisValues" fieldPosition="0"/>
    </format>
    <format dxfId="14">
      <pivotArea field="0" type="button" dataOnly="0" labelOnly="1" outline="0" axis="axisRow" fieldPosition="0"/>
    </format>
    <format dxfId="13">
      <pivotArea dataOnly="0" labelOnly="1" outline="0" axis="axisValues" fieldPosition="0"/>
    </format>
    <format dxfId="12">
      <pivotArea field="0" type="button" dataOnly="0" labelOnly="1" outline="0" axis="axisRow" fieldPosition="0"/>
    </format>
    <format dxfId="11">
      <pivotArea dataOnly="0" labelOnly="1" outline="0" axis="axisValues" fieldPosition="0"/>
    </format>
    <format dxfId="10">
      <pivotArea outline="0" collapsedLevelsAreSubtotals="1" fieldPosition="0"/>
    </format>
    <format dxfId="9">
      <pivotArea dataOnly="0" labelOnly="1" fieldPosition="0">
        <references count="1">
          <reference field="0" count="0"/>
        </references>
      </pivotArea>
    </format>
    <format dxfId="8">
      <pivotArea dataOnly="0" labelOnly="1" grandRow="1" outline="0" fieldPosition="0"/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0" type="button" dataOnly="0" labelOnly="1" outline="0" axis="axisRow" fieldPosition="0"/>
    </format>
    <format dxfId="4">
      <pivotArea dataOnly="0" labelOnly="1" fieldPosition="0">
        <references count="1">
          <reference field="0" count="0"/>
        </references>
      </pivotArea>
    </format>
    <format dxfId="3">
      <pivotArea dataOnly="0" labelOnly="1" grandRow="1" outline="0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2" format="8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1848650-D873-489B-B21A-1104F131A621}" name="PivotTable2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4" rowHeaderCaption="Categorías">
  <location ref="B24:C31" firstHeaderRow="1" firstDataRow="1" firstDataCol="1"/>
  <pivotFields count="3">
    <pivotField axis="axisRow" showAll="0" sortType="descending">
      <items count="7">
        <item x="0"/>
        <item x="1"/>
        <item x="2"/>
        <item x="3"/>
        <item x="4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  <pivotField showAll="0"/>
  </pivotFields>
  <rowFields count="1">
    <field x="0"/>
  </rowFields>
  <rowItems count="7">
    <i>
      <x v="5"/>
    </i>
    <i>
      <x v="3"/>
    </i>
    <i>
      <x v="4"/>
    </i>
    <i>
      <x v="1"/>
    </i>
    <i>
      <x/>
    </i>
    <i>
      <x v="2"/>
    </i>
    <i t="grand">
      <x/>
    </i>
  </rowItems>
  <colItems count="1">
    <i/>
  </colItems>
  <dataFields count="1">
    <dataField name="Movimientos bancarios" fld="1" baseField="0" baseItem="5"/>
  </dataFields>
  <formats count="20">
    <format dxfId="40">
      <pivotArea type="all" dataOnly="0" outline="0" fieldPosition="0"/>
    </format>
    <format dxfId="39">
      <pivotArea outline="0" collapsedLevelsAreSubtotals="1" fieldPosition="0"/>
    </format>
    <format dxfId="38">
      <pivotArea field="0" type="button" dataOnly="0" labelOnly="1" outline="0" axis="axisRow" fieldPosition="0"/>
    </format>
    <format dxfId="37">
      <pivotArea dataOnly="0" labelOnly="1" fieldPosition="0">
        <references count="1">
          <reference field="0" count="0"/>
        </references>
      </pivotArea>
    </format>
    <format dxfId="36">
      <pivotArea dataOnly="0" labelOnly="1" grandRow="1" outline="0" fieldPosition="0"/>
    </format>
    <format dxfId="35">
      <pivotArea dataOnly="0" labelOnly="1" outline="0" axis="axisValues" fieldPosition="0"/>
    </format>
    <format dxfId="34">
      <pivotArea field="0" type="button" dataOnly="0" labelOnly="1" outline="0" axis="axisRow" fieldPosition="0"/>
    </format>
    <format dxfId="33">
      <pivotArea dataOnly="0" labelOnly="1" outline="0" axis="axisValues" fieldPosition="0"/>
    </format>
    <format dxfId="32">
      <pivotArea field="0" type="button" dataOnly="0" labelOnly="1" outline="0" axis="axisRow" fieldPosition="0"/>
    </format>
    <format dxfId="31">
      <pivotArea dataOnly="0" labelOnly="1" outline="0" axis="axisValues" fieldPosition="0"/>
    </format>
    <format dxfId="30">
      <pivotArea outline="0" collapsedLevelsAreSubtotals="1" fieldPosition="0"/>
    </format>
    <format dxfId="29">
      <pivotArea dataOnly="0" labelOnly="1" fieldPosition="0">
        <references count="1">
          <reference field="0" count="0"/>
        </references>
      </pivotArea>
    </format>
    <format dxfId="28">
      <pivotArea dataOnly="0" labelOnly="1" grandRow="1" outline="0" fieldPosition="0"/>
    </format>
    <format dxfId="27">
      <pivotArea type="all" dataOnly="0" outline="0" fieldPosition="0"/>
    </format>
    <format dxfId="26">
      <pivotArea outline="0" collapsedLevelsAreSubtotals="1" fieldPosition="0"/>
    </format>
    <format dxfId="25">
      <pivotArea field="0" type="button" dataOnly="0" labelOnly="1" outline="0" axis="axisRow" fieldPosition="0"/>
    </format>
    <format dxfId="24">
      <pivotArea dataOnly="0" labelOnly="1" fieldPosition="0">
        <references count="1">
          <reference field="0" count="0"/>
        </references>
      </pivotArea>
    </format>
    <format dxfId="23">
      <pivotArea dataOnly="0" labelOnly="1" grandRow="1" outline="0" fieldPosition="0"/>
    </format>
    <format dxfId="22">
      <pivotArea dataOnly="0" labelOnly="1" outline="0" axis="axisValues" fieldPosition="0"/>
    </format>
    <format dxfId="21">
      <pivotArea dataOnly="0" grandRow="1" fieldPosition="0"/>
    </format>
  </format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2" format="8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9AC0A54-0F82-421E-9761-747879C6B54D}" name="PivotTable1" cacheId="4" applyNumberFormats="0" applyBorderFormats="0" applyFontFormats="0" applyPatternFormats="0" applyAlignmentFormats="0" applyWidthHeightFormats="1" dataCaption="Values" tag="P0193" updatedVersion="6" minRefreshableVersion="3" showCalcMbrs="0" useAutoFormatting="1" itemPrintTitles="1" createdVersion="3" indent="0" outline="1" outlineData="1" multipleFieldFilters="0" chartFormat="2" rowHeaderCaption="Cuentas">
  <location ref="B7:C10" firstHeaderRow="1" firstDataRow="1" firstDataCol="1"/>
  <pivotFields count="3">
    <pivotField dataField="1" showAll="0"/>
    <pivotField axis="axisRow" showAll="0">
      <items count="3">
        <item x="0"/>
        <item x="1"/>
        <item t="default"/>
      </items>
    </pivotField>
    <pivotField showAll="0"/>
  </pivotFields>
  <rowFields count="1">
    <field x="1"/>
  </rowFields>
  <rowItems count="3">
    <i>
      <x/>
    </i>
    <i>
      <x v="1"/>
    </i>
    <i t="grand">
      <x/>
    </i>
  </rowItems>
  <colItems count="1">
    <i/>
  </colItems>
  <dataFields count="1">
    <dataField name="Movimientos" fld="0" subtotal="count" baseField="0" baseItem="0"/>
  </dataFields>
  <formats count="17">
    <format dxfId="57">
      <pivotArea type="all" dataOnly="0" outline="0" fieldPosition="0"/>
    </format>
    <format dxfId="56">
      <pivotArea outline="0" collapsedLevelsAreSubtotals="1" fieldPosition="0"/>
    </format>
    <format dxfId="55">
      <pivotArea dataOnly="0" labelOnly="1" grandRow="1" outline="0" fieldPosition="0"/>
    </format>
    <format dxfId="54">
      <pivotArea dataOnly="0" labelOnly="1" outline="0" axis="axisValues" fieldPosition="0"/>
    </format>
    <format dxfId="53">
      <pivotArea dataOnly="0" labelOnly="1" outline="0" axis="axisValues" fieldPosition="0"/>
    </format>
    <format dxfId="52">
      <pivotArea dataOnly="0" labelOnly="1" outline="0" axis="axisValues" fieldPosition="0"/>
    </format>
    <format dxfId="51">
      <pivotArea outline="0" collapsedLevelsAreSubtotals="1" fieldPosition="0"/>
    </format>
    <format dxfId="50">
      <pivotArea dataOnly="0" labelOnly="1" grandRow="1" outline="0" fieldPosition="0"/>
    </format>
    <format dxfId="49">
      <pivotArea type="all" dataOnly="0" outline="0" fieldPosition="0"/>
    </format>
    <format dxfId="48">
      <pivotArea outline="0" collapsedLevelsAreSubtotals="1" fieldPosition="0"/>
    </format>
    <format dxfId="47">
      <pivotArea dataOnly="0" labelOnly="1" grandRow="1" outline="0" fieldPosition="0"/>
    </format>
    <format dxfId="46">
      <pivotArea dataOnly="0" labelOnly="1" outline="0" axis="axisValues" fieldPosition="0"/>
    </format>
    <format dxfId="45">
      <pivotArea dataOnly="0" grandRow="1" axis="axisRow" fieldPosition="0"/>
    </format>
    <format dxfId="44">
      <pivotArea collapsedLevelsAreSubtotals="1" fieldPosition="0">
        <references count="1">
          <reference field="1" count="0"/>
        </references>
      </pivotArea>
    </format>
    <format dxfId="43">
      <pivotArea field="1" type="button" dataOnly="0" labelOnly="1" outline="0" axis="axisRow" fieldPosition="0"/>
    </format>
    <format dxfId="42">
      <pivotArea field="1" type="button" dataOnly="0" labelOnly="1" outline="0" axis="axisRow" fieldPosition="0"/>
    </format>
    <format dxfId="41">
      <pivotArea type="all" dataOnly="0" outline="0" fieldPosition="0"/>
    </format>
  </formats>
  <chartFormats count="3">
    <chartFormat chart="0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8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66E3FBE-B14F-40D9-83C4-DAB072E20059}" name="PivotTable1" cacheId="6" applyNumberFormats="0" applyBorderFormats="0" applyFontFormats="0" applyPatternFormats="0" applyAlignmentFormats="0" applyWidthHeightFormats="1" dataCaption="Values" tag="P0205" updatedVersion="6" minRefreshableVersion="3" showCalcMbrs="0" useAutoFormatting="1" itemPrintTitles="1" createdVersion="3" indent="0" outline="1" outlineData="1" multipleFieldFilters="0" rowHeaderCaption="Regla" colHeaderCaption="Periodo">
  <location ref="C8:E39" firstHeaderRow="1" firstDataRow="2" firstDataCol="1" rowPageCount="1" colPageCount="1"/>
  <pivotFields count="5">
    <pivotField axis="axisRow" showAll="0">
      <items count="18">
        <item x="8"/>
        <item x="6"/>
        <item x="1"/>
        <item x="4"/>
        <item x="2"/>
        <item x="5"/>
        <item x="7"/>
        <item x="0"/>
        <item x="3"/>
        <item x="11"/>
        <item x="12"/>
        <item x="13"/>
        <item x="14"/>
        <item x="9"/>
        <item x="16"/>
        <item x="15"/>
        <item x="10"/>
        <item t="default"/>
      </items>
    </pivotField>
    <pivotField axis="axisRow" showAll="0">
      <items count="11">
        <item x="3"/>
        <item x="9"/>
        <item x="6"/>
        <item x="7"/>
        <item x="1"/>
        <item x="4"/>
        <item x="2"/>
        <item x="5"/>
        <item x="8"/>
        <item x="0"/>
        <item t="default"/>
      </items>
    </pivotField>
    <pivotField axis="axisPage" showAll="0">
      <items count="3">
        <item x="0"/>
        <item x="1"/>
        <item t="default"/>
      </items>
    </pivotField>
    <pivotField axis="axisCol" showAll="0">
      <items count="3">
        <item x="1"/>
        <item x="0"/>
        <item t="default"/>
      </items>
    </pivotField>
    <pivotField dataField="1" showAll="0"/>
  </pivotFields>
  <rowFields count="2">
    <field x="1"/>
    <field x="0"/>
  </rowFields>
  <rowItems count="30">
    <i>
      <x v="1"/>
    </i>
    <i r="1">
      <x/>
    </i>
    <i r="1">
      <x v="12"/>
    </i>
    <i>
      <x v="2"/>
    </i>
    <i r="1">
      <x v="1"/>
    </i>
    <i r="1">
      <x v="14"/>
    </i>
    <i r="1">
      <x v="15"/>
    </i>
    <i>
      <x v="3"/>
    </i>
    <i r="1">
      <x v="1"/>
    </i>
    <i r="1">
      <x v="15"/>
    </i>
    <i>
      <x v="4"/>
    </i>
    <i r="1">
      <x v="2"/>
    </i>
    <i r="1">
      <x v="10"/>
    </i>
    <i>
      <x v="5"/>
    </i>
    <i r="1">
      <x v="3"/>
    </i>
    <i r="1">
      <x v="9"/>
    </i>
    <i>
      <x v="6"/>
    </i>
    <i r="1">
      <x v="4"/>
    </i>
    <i r="1">
      <x v="16"/>
    </i>
    <i>
      <x v="7"/>
    </i>
    <i r="1">
      <x v="5"/>
    </i>
    <i r="1">
      <x v="11"/>
    </i>
    <i>
      <x v="8"/>
    </i>
    <i r="1">
      <x v="6"/>
    </i>
    <i r="1">
      <x v="15"/>
    </i>
    <i>
      <x v="9"/>
    </i>
    <i r="1">
      <x v="7"/>
    </i>
    <i r="1">
      <x v="13"/>
    </i>
    <i r="1">
      <x v="14"/>
    </i>
    <i t="grand">
      <x/>
    </i>
  </rowItems>
  <colFields count="1">
    <field x="3"/>
  </colFields>
  <colItems count="2">
    <i>
      <x v="1"/>
    </i>
    <i t="grand">
      <x/>
    </i>
  </colItems>
  <pageFields count="1">
    <pageField fld="2" item="0" hier="-1"/>
  </pageFields>
  <dataFields count="1">
    <dataField name="Nº" fld="4" subtotal="count" baseField="0" baseItem="0"/>
  </dataFields>
  <pivotTableStyleInfo name="PivotStyleMedium9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41A8A71-A411-495B-9230-81FE505B30B5}" name="PivotTable1" cacheId="6" applyNumberFormats="0" applyBorderFormats="0" applyFontFormats="0" applyPatternFormats="0" applyAlignmentFormats="0" applyWidthHeightFormats="1" dataCaption="Values" tag="P0205" updatedVersion="6" minRefreshableVersion="3" showCalcMbrs="0" useAutoFormatting="1" itemPrintTitles="1" createdVersion="3" indent="0" outline="1" outlineData="1" multipleFieldFilters="0" rowHeaderCaption="Usuario" colHeaderCaption="Periodo">
  <location ref="C8:E13" firstHeaderRow="1" firstDataRow="2" firstDataCol="1" rowPageCount="1" colPageCount="1"/>
  <pivotFields count="5">
    <pivotField axis="axisRow" showAll="0">
      <items count="18">
        <item x="8"/>
        <item x="6"/>
        <item x="1"/>
        <item x="4"/>
        <item x="2"/>
        <item x="5"/>
        <item x="7"/>
        <item x="0"/>
        <item x="3"/>
        <item x="11"/>
        <item x="12"/>
        <item x="13"/>
        <item x="14"/>
        <item x="9"/>
        <item x="16"/>
        <item x="15"/>
        <item x="10"/>
        <item t="default"/>
      </items>
    </pivotField>
    <pivotField axis="axisRow" showAll="0">
      <items count="11">
        <item x="3"/>
        <item x="9"/>
        <item x="6"/>
        <item x="7"/>
        <item x="1"/>
        <item x="4"/>
        <item x="2"/>
        <item x="5"/>
        <item x="8"/>
        <item x="0"/>
        <item t="default"/>
      </items>
    </pivotField>
    <pivotField axis="axisPage" showAll="0">
      <items count="3">
        <item x="0"/>
        <item x="1"/>
        <item t="default"/>
      </items>
    </pivotField>
    <pivotField axis="axisCol" showAll="0">
      <items count="3">
        <item x="1"/>
        <item x="0"/>
        <item t="default"/>
      </items>
    </pivotField>
    <pivotField dataField="1" showAll="0"/>
  </pivotFields>
  <rowFields count="2">
    <field x="1"/>
    <field x="0"/>
  </rowFields>
  <rowItems count="4">
    <i>
      <x/>
    </i>
    <i r="1">
      <x v="8"/>
    </i>
    <i r="1">
      <x v="16"/>
    </i>
    <i t="grand">
      <x/>
    </i>
  </rowItems>
  <colFields count="1">
    <field x="3"/>
  </colFields>
  <colItems count="2">
    <i>
      <x/>
    </i>
    <i t="grand">
      <x/>
    </i>
  </colItems>
  <pageFields count="1">
    <pageField fld="2" item="1" hier="-1"/>
  </pageFields>
  <dataFields count="1">
    <dataField name="Nº" fld="4" subtotal="count" baseField="0" baseItem="0"/>
  </dataFields>
  <pivotTableStyleInfo name="PivotStyleMedium9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1A5A0-3C1B-4A99-9D9D-2E11EA5A655E}">
  <dimension ref="A1:F2"/>
  <sheetViews>
    <sheetView workbookViewId="0"/>
  </sheetViews>
  <sheetFormatPr defaultColWidth="9.140625" defaultRowHeight="15" x14ac:dyDescent="0.25"/>
  <cols>
    <col min="1" max="16384" width="9.140625" style="1"/>
  </cols>
  <sheetData>
    <row r="1" spans="1:6" x14ac:dyDescent="0.25">
      <c r="A1" s="1" t="s">
        <v>7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1" t="s">
        <v>6</v>
      </c>
      <c r="B2" s="1" t="s">
        <v>8</v>
      </c>
      <c r="C2" s="1" t="s">
        <v>9</v>
      </c>
      <c r="D2" s="1" t="s">
        <v>10</v>
      </c>
      <c r="E2" s="1" t="s">
        <v>23</v>
      </c>
      <c r="F2" s="1" t="s">
        <v>11</v>
      </c>
    </row>
  </sheetData>
  <pageMargins left="0.7" right="0.7" top="0.75" bottom="0.75" header="0.3" footer="0.3"/>
  <customProperties>
    <customPr name="Result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8DB4B-3158-4245-85C2-A081341743A1}">
  <dimension ref="B2:Q18"/>
  <sheetViews>
    <sheetView workbookViewId="0">
      <selection activeCell="G28" sqref="G28"/>
    </sheetView>
  </sheetViews>
  <sheetFormatPr defaultColWidth="9.140625" defaultRowHeight="15" x14ac:dyDescent="0.25"/>
  <cols>
    <col min="2" max="2" width="15.7109375" bestFit="1" customWidth="1"/>
    <col min="16" max="16" width="12.28515625" bestFit="1" customWidth="1"/>
    <col min="17" max="17" width="10.7109375" bestFit="1" customWidth="1"/>
  </cols>
  <sheetData>
    <row r="2" spans="2:17" x14ac:dyDescent="0.25">
      <c r="B2" s="82" t="s">
        <v>69</v>
      </c>
      <c r="C2" t="s">
        <v>0</v>
      </c>
    </row>
    <row r="3" spans="2:17" x14ac:dyDescent="0.25">
      <c r="B3" t="s">
        <v>67</v>
      </c>
      <c r="C3" s="48" t="s">
        <v>18</v>
      </c>
    </row>
    <row r="4" spans="2:17" x14ac:dyDescent="0.25">
      <c r="B4" t="s">
        <v>64</v>
      </c>
      <c r="C4" s="48" t="s">
        <v>18</v>
      </c>
      <c r="L4" s="83" t="s">
        <v>70</v>
      </c>
      <c r="M4" s="83" t="s">
        <v>71</v>
      </c>
      <c r="N4" s="83" t="s">
        <v>72</v>
      </c>
      <c r="O4" s="83" t="s">
        <v>73</v>
      </c>
      <c r="P4" s="83" t="s">
        <v>74</v>
      </c>
      <c r="Q4" s="83" t="s">
        <v>20</v>
      </c>
    </row>
    <row r="5" spans="2:17" x14ac:dyDescent="0.25">
      <c r="B5" t="s">
        <v>65</v>
      </c>
      <c r="C5" s="48" t="s">
        <v>18</v>
      </c>
      <c r="L5" s="2" t="str">
        <f>REPLACE($C$2,5,3,"")</f>
        <v>2020</v>
      </c>
      <c r="M5" s="2" t="str">
        <f>REPLACE($C$2,1,5,"")</f>
        <v>05</v>
      </c>
      <c r="N5" s="2" t="str">
        <f>_xlfn.CONCAT(IF(LEN(M5) = 1, "0",""),M5)</f>
        <v>05</v>
      </c>
      <c r="O5" s="2" t="str">
        <f>_xlfn.CONCAT(L5,"-",N5)</f>
        <v>2020-05</v>
      </c>
      <c r="P5">
        <v>0</v>
      </c>
      <c r="Q5" s="3" t="str">
        <f>TEXT(DATE($L5,$M5 + 1,1) - 1,"yyyy-mm-dd")</f>
        <v>2020-05-31</v>
      </c>
    </row>
    <row r="6" spans="2:17" x14ac:dyDescent="0.25">
      <c r="B6" t="s">
        <v>66</v>
      </c>
      <c r="C6" s="48" t="s">
        <v>18</v>
      </c>
      <c r="L6" s="2">
        <f>$L$5- IF($M$5 - P6 &lt;= 0,1,0)</f>
        <v>2020</v>
      </c>
      <c r="M6" s="2">
        <f>$M$5-P6+IF($M$5-P6&lt;=0,12,0)</f>
        <v>4</v>
      </c>
      <c r="N6" s="2" t="str">
        <f>_xlfn.CONCAT(IF(LEN(M6) = 1, "0",""),M6)</f>
        <v>04</v>
      </c>
      <c r="O6" s="2" t="str">
        <f>_xlfn.CONCAT(L6,"-",N6)</f>
        <v>2020-04</v>
      </c>
      <c r="P6">
        <v>1</v>
      </c>
      <c r="Q6" s="3" t="str">
        <f t="shared" ref="Q6:Q18" si="0">TEXT(DATE($L6,$M6 + 1,1) - 1,"yyyy-mm-dd")</f>
        <v>2020-04-30</v>
      </c>
    </row>
    <row r="7" spans="2:17" x14ac:dyDescent="0.25">
      <c r="L7" s="2">
        <f t="shared" ref="L7:L18" si="1">$L$5- IF($M$5 - P7 &lt;= 0,1,0)</f>
        <v>2020</v>
      </c>
      <c r="M7" s="2">
        <f t="shared" ref="M7:M18" si="2">$M$5-P7+IF($M$5-P7&lt;=0,12,0)</f>
        <v>3</v>
      </c>
      <c r="N7" s="2" t="str">
        <f t="shared" ref="N7:N18" si="3">_xlfn.CONCAT(IF(LEN(M7) = 1, "0",""),M7)</f>
        <v>03</v>
      </c>
      <c r="O7" s="2" t="str">
        <f t="shared" ref="O7:O18" si="4">_xlfn.CONCAT(L7,"-",N7)</f>
        <v>2020-03</v>
      </c>
      <c r="P7">
        <v>2</v>
      </c>
      <c r="Q7" s="3" t="str">
        <f t="shared" si="0"/>
        <v>2020-03-31</v>
      </c>
    </row>
    <row r="8" spans="2:17" x14ac:dyDescent="0.25">
      <c r="L8" s="2">
        <f t="shared" si="1"/>
        <v>2020</v>
      </c>
      <c r="M8" s="2">
        <f t="shared" si="2"/>
        <v>2</v>
      </c>
      <c r="N8" s="2" t="str">
        <f t="shared" si="3"/>
        <v>02</v>
      </c>
      <c r="O8" s="2" t="str">
        <f t="shared" si="4"/>
        <v>2020-02</v>
      </c>
      <c r="P8">
        <v>3</v>
      </c>
      <c r="Q8" s="3" t="str">
        <f t="shared" si="0"/>
        <v>2020-02-29</v>
      </c>
    </row>
    <row r="9" spans="2:17" x14ac:dyDescent="0.25">
      <c r="L9" s="2">
        <f t="shared" si="1"/>
        <v>2020</v>
      </c>
      <c r="M9" s="2">
        <f t="shared" si="2"/>
        <v>1</v>
      </c>
      <c r="N9" s="2" t="str">
        <f t="shared" si="3"/>
        <v>01</v>
      </c>
      <c r="O9" s="2" t="str">
        <f t="shared" si="4"/>
        <v>2020-01</v>
      </c>
      <c r="P9">
        <v>4</v>
      </c>
      <c r="Q9" s="3" t="str">
        <f t="shared" si="0"/>
        <v>2020-01-31</v>
      </c>
    </row>
    <row r="10" spans="2:17" x14ac:dyDescent="0.25">
      <c r="L10" s="2">
        <f t="shared" si="1"/>
        <v>2019</v>
      </c>
      <c r="M10" s="2">
        <f t="shared" si="2"/>
        <v>12</v>
      </c>
      <c r="N10" s="2" t="str">
        <f t="shared" si="3"/>
        <v>12</v>
      </c>
      <c r="O10" s="2" t="str">
        <f t="shared" si="4"/>
        <v>2019-12</v>
      </c>
      <c r="P10">
        <v>5</v>
      </c>
      <c r="Q10" s="3" t="str">
        <f t="shared" si="0"/>
        <v>2019-12-31</v>
      </c>
    </row>
    <row r="11" spans="2:17" x14ac:dyDescent="0.25">
      <c r="L11" s="2">
        <f t="shared" si="1"/>
        <v>2019</v>
      </c>
      <c r="M11" s="2">
        <f t="shared" si="2"/>
        <v>11</v>
      </c>
      <c r="N11" s="2" t="str">
        <f t="shared" si="3"/>
        <v>11</v>
      </c>
      <c r="O11" s="2" t="str">
        <f t="shared" si="4"/>
        <v>2019-11</v>
      </c>
      <c r="P11">
        <v>6</v>
      </c>
      <c r="Q11" s="3" t="str">
        <f t="shared" si="0"/>
        <v>2019-11-30</v>
      </c>
    </row>
    <row r="12" spans="2:17" x14ac:dyDescent="0.25">
      <c r="L12" s="2">
        <f t="shared" si="1"/>
        <v>2019</v>
      </c>
      <c r="M12" s="2">
        <f t="shared" si="2"/>
        <v>10</v>
      </c>
      <c r="N12" s="2" t="str">
        <f t="shared" si="3"/>
        <v>10</v>
      </c>
      <c r="O12" s="2" t="str">
        <f t="shared" si="4"/>
        <v>2019-10</v>
      </c>
      <c r="P12">
        <v>7</v>
      </c>
      <c r="Q12" s="3" t="str">
        <f t="shared" si="0"/>
        <v>2019-10-31</v>
      </c>
    </row>
    <row r="13" spans="2:17" x14ac:dyDescent="0.25">
      <c r="L13" s="2">
        <f t="shared" si="1"/>
        <v>2019</v>
      </c>
      <c r="M13" s="2">
        <f t="shared" si="2"/>
        <v>9</v>
      </c>
      <c r="N13" s="2" t="str">
        <f t="shared" si="3"/>
        <v>09</v>
      </c>
      <c r="O13" s="2" t="str">
        <f t="shared" si="4"/>
        <v>2019-09</v>
      </c>
      <c r="P13">
        <v>8</v>
      </c>
      <c r="Q13" s="3" t="str">
        <f t="shared" si="0"/>
        <v>2019-09-30</v>
      </c>
    </row>
    <row r="14" spans="2:17" x14ac:dyDescent="0.25">
      <c r="L14" s="2">
        <f t="shared" si="1"/>
        <v>2019</v>
      </c>
      <c r="M14" s="2">
        <f t="shared" si="2"/>
        <v>8</v>
      </c>
      <c r="N14" s="2" t="str">
        <f t="shared" si="3"/>
        <v>08</v>
      </c>
      <c r="O14" s="2" t="str">
        <f t="shared" si="4"/>
        <v>2019-08</v>
      </c>
      <c r="P14">
        <v>9</v>
      </c>
      <c r="Q14" s="3" t="str">
        <f t="shared" si="0"/>
        <v>2019-08-31</v>
      </c>
    </row>
    <row r="15" spans="2:17" x14ac:dyDescent="0.25">
      <c r="L15" s="2">
        <f t="shared" si="1"/>
        <v>2019</v>
      </c>
      <c r="M15" s="2">
        <f t="shared" si="2"/>
        <v>7</v>
      </c>
      <c r="N15" s="2" t="str">
        <f t="shared" si="3"/>
        <v>07</v>
      </c>
      <c r="O15" s="2" t="str">
        <f t="shared" si="4"/>
        <v>2019-07</v>
      </c>
      <c r="P15">
        <v>10</v>
      </c>
      <c r="Q15" s="3" t="str">
        <f t="shared" si="0"/>
        <v>2019-07-31</v>
      </c>
    </row>
    <row r="16" spans="2:17" x14ac:dyDescent="0.25">
      <c r="L16" s="2">
        <f t="shared" si="1"/>
        <v>2019</v>
      </c>
      <c r="M16" s="2">
        <f t="shared" si="2"/>
        <v>6</v>
      </c>
      <c r="N16" s="2" t="str">
        <f t="shared" si="3"/>
        <v>06</v>
      </c>
      <c r="O16" s="2" t="str">
        <f t="shared" si="4"/>
        <v>2019-06</v>
      </c>
      <c r="P16">
        <v>11</v>
      </c>
      <c r="Q16" s="3" t="str">
        <f t="shared" si="0"/>
        <v>2019-06-30</v>
      </c>
    </row>
    <row r="17" spans="12:17" x14ac:dyDescent="0.25">
      <c r="L17" s="2">
        <f t="shared" si="1"/>
        <v>2019</v>
      </c>
      <c r="M17" s="2">
        <f t="shared" si="2"/>
        <v>5</v>
      </c>
      <c r="N17" s="2" t="str">
        <f t="shared" si="3"/>
        <v>05</v>
      </c>
      <c r="O17" s="2" t="str">
        <f t="shared" si="4"/>
        <v>2019-05</v>
      </c>
      <c r="P17">
        <v>12</v>
      </c>
      <c r="Q17" s="3" t="str">
        <f t="shared" si="0"/>
        <v>2019-05-31</v>
      </c>
    </row>
    <row r="18" spans="12:17" x14ac:dyDescent="0.25">
      <c r="L18" s="2">
        <f t="shared" si="1"/>
        <v>2019</v>
      </c>
      <c r="M18" s="2">
        <f t="shared" si="2"/>
        <v>4</v>
      </c>
      <c r="N18" s="2" t="str">
        <f t="shared" si="3"/>
        <v>04</v>
      </c>
      <c r="O18" s="2" t="str">
        <f t="shared" si="4"/>
        <v>2019-04</v>
      </c>
      <c r="P18">
        <v>13</v>
      </c>
      <c r="Q18" s="3" t="str">
        <f t="shared" si="0"/>
        <v>2019-04-30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D4EA4-3B34-4E65-AAD5-3F8DBF31F054}">
  <dimension ref="A1:T45"/>
  <sheetViews>
    <sheetView showGridLines="0" showRowColHeaders="0" zoomScaleNormal="100" workbookViewId="0">
      <selection activeCell="C20" sqref="C20"/>
    </sheetView>
  </sheetViews>
  <sheetFormatPr defaultColWidth="9.140625" defaultRowHeight="15" x14ac:dyDescent="0.25"/>
  <cols>
    <col min="1" max="1" width="4.140625" style="69" customWidth="1"/>
    <col min="2" max="2" width="1.42578125" style="69" customWidth="1"/>
    <col min="3" max="3" width="9.28515625" style="68" customWidth="1"/>
    <col min="4" max="4" width="9.140625" style="68" customWidth="1"/>
    <col min="5" max="17" width="9.85546875" style="68" customWidth="1"/>
    <col min="18" max="18" width="1.42578125" style="69" customWidth="1"/>
    <col min="19" max="16384" width="9.140625" style="68"/>
  </cols>
  <sheetData>
    <row r="1" spans="1:20" s="13" customFormat="1" ht="15" customHeight="1" x14ac:dyDescent="0.25">
      <c r="B1" s="16"/>
      <c r="G1" s="96" t="s">
        <v>77</v>
      </c>
      <c r="H1" s="96"/>
      <c r="I1" s="96"/>
      <c r="J1" s="96"/>
      <c r="R1" s="16"/>
    </row>
    <row r="2" spans="1:20" s="13" customFormat="1" ht="15" customHeight="1" x14ac:dyDescent="0.25">
      <c r="B2" s="16"/>
      <c r="G2" s="96"/>
      <c r="H2" s="96"/>
      <c r="I2" s="96"/>
      <c r="J2" s="96"/>
      <c r="R2" s="16"/>
    </row>
    <row r="3" spans="1:20" s="13" customFormat="1" ht="15" customHeight="1" x14ac:dyDescent="0.25">
      <c r="B3" s="16"/>
      <c r="G3" s="96"/>
      <c r="H3" s="96"/>
      <c r="I3" s="96"/>
      <c r="J3" s="96"/>
      <c r="R3" s="16"/>
    </row>
    <row r="4" spans="1:20" ht="15" customHeight="1" x14ac:dyDescent="0.25">
      <c r="A4" s="68"/>
      <c r="G4" s="70"/>
      <c r="H4" s="70"/>
      <c r="I4" s="70"/>
      <c r="J4" s="70"/>
    </row>
    <row r="5" spans="1:20" s="69" customFormat="1" x14ac:dyDescent="0.25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</row>
    <row r="6" spans="1:20" s="69" customFormat="1" ht="5.25" customHeight="1" x14ac:dyDescent="0.25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</row>
    <row r="7" spans="1:20" ht="15.75" x14ac:dyDescent="0.25">
      <c r="A7" s="49" t="s">
        <v>58</v>
      </c>
      <c r="B7" s="49"/>
      <c r="C7" s="81" t="s">
        <v>76</v>
      </c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3"/>
      <c r="R7" s="49"/>
      <c r="S7" s="51"/>
      <c r="T7" s="51"/>
    </row>
    <row r="8" spans="1:20" x14ac:dyDescent="0.25">
      <c r="A8" s="49"/>
      <c r="B8" s="49"/>
      <c r="C8" s="54" t="s">
        <v>21</v>
      </c>
      <c r="D8" s="14" t="s">
        <v>22</v>
      </c>
      <c r="E8" s="14" t="str">
        <f>'Informe de Conciliación'!J7</f>
        <v>2019-05</v>
      </c>
      <c r="F8" s="14" t="str">
        <f>'Informe de Conciliación'!K7</f>
        <v>2019-06</v>
      </c>
      <c r="G8" s="14" t="str">
        <f>'Informe de Conciliación'!L7</f>
        <v>2019-07</v>
      </c>
      <c r="H8" s="14" t="str">
        <f>'Informe de Conciliación'!M7</f>
        <v>2019-08</v>
      </c>
      <c r="I8" s="14" t="str">
        <f>'Informe de Conciliación'!N7</f>
        <v>2019-09</v>
      </c>
      <c r="J8" s="14" t="str">
        <f>'Informe de Conciliación'!O7</f>
        <v>2019-10</v>
      </c>
      <c r="K8" s="14" t="str">
        <f>'Informe de Conciliación'!P7</f>
        <v>2019-11</v>
      </c>
      <c r="L8" s="14" t="str">
        <f>'Informe de Conciliación'!Q7</f>
        <v>2019-12</v>
      </c>
      <c r="M8" s="14" t="str">
        <f>'Informe de Conciliación'!R7</f>
        <v>2020-01</v>
      </c>
      <c r="N8" s="14" t="str">
        <f>'Informe de Conciliación'!S7</f>
        <v>2020-02</v>
      </c>
      <c r="O8" s="14" t="str">
        <f>'Informe de Conciliación'!T7</f>
        <v>2020-03</v>
      </c>
      <c r="P8" s="14" t="str">
        <f>'Informe de Conciliación'!U7</f>
        <v>2020-04</v>
      </c>
      <c r="Q8" s="55" t="str">
        <f>'Informe de Conciliación'!V7</f>
        <v>2020-05</v>
      </c>
      <c r="R8" s="49"/>
      <c r="S8" s="51"/>
      <c r="T8" s="51"/>
    </row>
    <row r="9" spans="1:20" x14ac:dyDescent="0.25">
      <c r="A9" s="49"/>
      <c r="B9" s="49"/>
      <c r="C9" s="56">
        <f>'Informe de Conciliación'!C20</f>
        <v>0</v>
      </c>
      <c r="D9" s="4">
        <f>'Informe de Conciliación'!D20</f>
        <v>1</v>
      </c>
      <c r="E9" s="6" t="str">
        <f>TEXT(EDATE(DATEVALUE(_xlfn.CONCAT(E$8,"-01")),$C9*-1),"yyyy-mm")</f>
        <v>2019-05</v>
      </c>
      <c r="F9" s="6" t="str">
        <f t="shared" ref="F9:Q14" si="0">TEXT(EDATE(DATEVALUE(_xlfn.CONCAT(F$8,"-01")),$C9*-1),"yyyy-mm")</f>
        <v>2019-06</v>
      </c>
      <c r="G9" s="6" t="str">
        <f t="shared" si="0"/>
        <v>2019-07</v>
      </c>
      <c r="H9" s="6" t="str">
        <f t="shared" si="0"/>
        <v>2019-08</v>
      </c>
      <c r="I9" s="6" t="str">
        <f t="shared" si="0"/>
        <v>2019-09</v>
      </c>
      <c r="J9" s="6" t="str">
        <f t="shared" si="0"/>
        <v>2019-10</v>
      </c>
      <c r="K9" s="6" t="str">
        <f t="shared" si="0"/>
        <v>2019-11</v>
      </c>
      <c r="L9" s="6" t="str">
        <f t="shared" si="0"/>
        <v>2019-12</v>
      </c>
      <c r="M9" s="6" t="str">
        <f t="shared" si="0"/>
        <v>2020-01</v>
      </c>
      <c r="N9" s="6" t="str">
        <f t="shared" si="0"/>
        <v>2020-02</v>
      </c>
      <c r="O9" s="6" t="str">
        <f t="shared" si="0"/>
        <v>2020-03</v>
      </c>
      <c r="P9" s="6" t="str">
        <f t="shared" si="0"/>
        <v>2020-04</v>
      </c>
      <c r="Q9" s="57" t="str">
        <f t="shared" si="0"/>
        <v>2020-05</v>
      </c>
      <c r="R9" s="49"/>
      <c r="S9" s="51"/>
      <c r="T9" s="51"/>
    </row>
    <row r="10" spans="1:20" x14ac:dyDescent="0.25">
      <c r="A10" s="49"/>
      <c r="B10" s="49"/>
      <c r="C10" s="58">
        <f>'Informe de Conciliación'!C21</f>
        <v>2</v>
      </c>
      <c r="D10" s="7">
        <f>'Informe de Conciliación'!D21</f>
        <v>3</v>
      </c>
      <c r="E10" s="11" t="str">
        <f t="shared" ref="E10:E14" si="1">TEXT(EDATE(DATEVALUE(_xlfn.CONCAT(E$8,"-01")),$C10*-1),"yyyy-mm")</f>
        <v>2019-03</v>
      </c>
      <c r="F10" s="11" t="str">
        <f t="shared" si="0"/>
        <v>2019-04</v>
      </c>
      <c r="G10" s="11" t="str">
        <f t="shared" si="0"/>
        <v>2019-05</v>
      </c>
      <c r="H10" s="11" t="str">
        <f t="shared" si="0"/>
        <v>2019-06</v>
      </c>
      <c r="I10" s="11" t="str">
        <f t="shared" si="0"/>
        <v>2019-07</v>
      </c>
      <c r="J10" s="11" t="str">
        <f t="shared" si="0"/>
        <v>2019-08</v>
      </c>
      <c r="K10" s="11" t="str">
        <f t="shared" si="0"/>
        <v>2019-09</v>
      </c>
      <c r="L10" s="11" t="str">
        <f t="shared" si="0"/>
        <v>2019-10</v>
      </c>
      <c r="M10" s="11" t="str">
        <f t="shared" si="0"/>
        <v>2019-11</v>
      </c>
      <c r="N10" s="11" t="str">
        <f t="shared" si="0"/>
        <v>2019-12</v>
      </c>
      <c r="O10" s="11" t="str">
        <f t="shared" si="0"/>
        <v>2020-01</v>
      </c>
      <c r="P10" s="11" t="str">
        <f t="shared" si="0"/>
        <v>2020-02</v>
      </c>
      <c r="Q10" s="59" t="str">
        <f t="shared" si="0"/>
        <v>2020-03</v>
      </c>
      <c r="R10" s="49"/>
      <c r="S10" s="51"/>
      <c r="T10" s="51"/>
    </row>
    <row r="11" spans="1:20" x14ac:dyDescent="0.25">
      <c r="A11" s="49"/>
      <c r="B11" s="49"/>
      <c r="C11" s="56">
        <f>'Informe de Conciliación'!C22</f>
        <v>4</v>
      </c>
      <c r="D11" s="4">
        <f>'Informe de Conciliación'!D22</f>
        <v>6</v>
      </c>
      <c r="E11" s="6" t="str">
        <f t="shared" si="1"/>
        <v>2019-01</v>
      </c>
      <c r="F11" s="6" t="str">
        <f t="shared" si="0"/>
        <v>2019-02</v>
      </c>
      <c r="G11" s="6" t="str">
        <f t="shared" si="0"/>
        <v>2019-03</v>
      </c>
      <c r="H11" s="6" t="str">
        <f t="shared" si="0"/>
        <v>2019-04</v>
      </c>
      <c r="I11" s="6" t="str">
        <f t="shared" si="0"/>
        <v>2019-05</v>
      </c>
      <c r="J11" s="6" t="str">
        <f t="shared" si="0"/>
        <v>2019-06</v>
      </c>
      <c r="K11" s="6" t="str">
        <f t="shared" si="0"/>
        <v>2019-07</v>
      </c>
      <c r="L11" s="6" t="str">
        <f t="shared" si="0"/>
        <v>2019-08</v>
      </c>
      <c r="M11" s="6" t="str">
        <f t="shared" si="0"/>
        <v>2019-09</v>
      </c>
      <c r="N11" s="6" t="str">
        <f t="shared" si="0"/>
        <v>2019-10</v>
      </c>
      <c r="O11" s="6" t="str">
        <f t="shared" si="0"/>
        <v>2019-11</v>
      </c>
      <c r="P11" s="6" t="str">
        <f t="shared" si="0"/>
        <v>2019-12</v>
      </c>
      <c r="Q11" s="57" t="str">
        <f t="shared" si="0"/>
        <v>2020-01</v>
      </c>
      <c r="R11" s="49"/>
      <c r="S11" s="51"/>
      <c r="T11" s="51"/>
    </row>
    <row r="12" spans="1:20" x14ac:dyDescent="0.25">
      <c r="A12" s="49"/>
      <c r="B12" s="49"/>
      <c r="C12" s="58">
        <f>'Informe de Conciliación'!C23</f>
        <v>7</v>
      </c>
      <c r="D12" s="7">
        <f>'Informe de Conciliación'!D23</f>
        <v>9</v>
      </c>
      <c r="E12" s="11" t="str">
        <f t="shared" si="1"/>
        <v>2018-10</v>
      </c>
      <c r="F12" s="11" t="str">
        <f t="shared" si="0"/>
        <v>2018-11</v>
      </c>
      <c r="G12" s="11" t="str">
        <f t="shared" si="0"/>
        <v>2018-12</v>
      </c>
      <c r="H12" s="11" t="str">
        <f t="shared" si="0"/>
        <v>2019-01</v>
      </c>
      <c r="I12" s="11" t="str">
        <f t="shared" si="0"/>
        <v>2019-02</v>
      </c>
      <c r="J12" s="11" t="str">
        <f t="shared" si="0"/>
        <v>2019-03</v>
      </c>
      <c r="K12" s="11" t="str">
        <f t="shared" si="0"/>
        <v>2019-04</v>
      </c>
      <c r="L12" s="11" t="str">
        <f t="shared" si="0"/>
        <v>2019-05</v>
      </c>
      <c r="M12" s="11" t="str">
        <f t="shared" si="0"/>
        <v>2019-06</v>
      </c>
      <c r="N12" s="11" t="str">
        <f t="shared" si="0"/>
        <v>2019-07</v>
      </c>
      <c r="O12" s="11" t="str">
        <f t="shared" si="0"/>
        <v>2019-08</v>
      </c>
      <c r="P12" s="11" t="str">
        <f t="shared" si="0"/>
        <v>2019-09</v>
      </c>
      <c r="Q12" s="59" t="str">
        <f t="shared" si="0"/>
        <v>2019-10</v>
      </c>
      <c r="R12" s="49"/>
      <c r="S12" s="51"/>
      <c r="T12" s="51"/>
    </row>
    <row r="13" spans="1:20" x14ac:dyDescent="0.25">
      <c r="A13" s="49"/>
      <c r="B13" s="49"/>
      <c r="C13" s="56">
        <f>'Informe de Conciliación'!C24</f>
        <v>10</v>
      </c>
      <c r="D13" s="4">
        <f>'Informe de Conciliación'!D24</f>
        <v>12</v>
      </c>
      <c r="E13" s="6" t="str">
        <f t="shared" si="1"/>
        <v>2018-07</v>
      </c>
      <c r="F13" s="6" t="str">
        <f t="shared" si="0"/>
        <v>2018-08</v>
      </c>
      <c r="G13" s="6" t="str">
        <f t="shared" si="0"/>
        <v>2018-09</v>
      </c>
      <c r="H13" s="6" t="str">
        <f t="shared" si="0"/>
        <v>2018-10</v>
      </c>
      <c r="I13" s="6" t="str">
        <f t="shared" si="0"/>
        <v>2018-11</v>
      </c>
      <c r="J13" s="6" t="str">
        <f t="shared" si="0"/>
        <v>2018-12</v>
      </c>
      <c r="K13" s="6" t="str">
        <f t="shared" si="0"/>
        <v>2019-01</v>
      </c>
      <c r="L13" s="6" t="str">
        <f t="shared" si="0"/>
        <v>2019-02</v>
      </c>
      <c r="M13" s="6" t="str">
        <f t="shared" si="0"/>
        <v>2019-03</v>
      </c>
      <c r="N13" s="6" t="str">
        <f t="shared" si="0"/>
        <v>2019-04</v>
      </c>
      <c r="O13" s="6" t="str">
        <f t="shared" si="0"/>
        <v>2019-05</v>
      </c>
      <c r="P13" s="6" t="str">
        <f t="shared" si="0"/>
        <v>2019-06</v>
      </c>
      <c r="Q13" s="57" t="str">
        <f t="shared" si="0"/>
        <v>2019-07</v>
      </c>
      <c r="R13" s="49"/>
      <c r="S13" s="51"/>
      <c r="T13" s="51"/>
    </row>
    <row r="14" spans="1:20" x14ac:dyDescent="0.25">
      <c r="A14" s="49"/>
      <c r="B14" s="49"/>
      <c r="C14" s="60">
        <f>'Informe de Conciliación'!C25</f>
        <v>13</v>
      </c>
      <c r="D14" s="61">
        <f>'Informe de Conciliación'!D25</f>
        <v>9999</v>
      </c>
      <c r="E14" s="62" t="str">
        <f t="shared" si="1"/>
        <v>2018-04</v>
      </c>
      <c r="F14" s="62" t="str">
        <f t="shared" si="0"/>
        <v>2018-05</v>
      </c>
      <c r="G14" s="62" t="str">
        <f t="shared" si="0"/>
        <v>2018-06</v>
      </c>
      <c r="H14" s="62" t="str">
        <f t="shared" si="0"/>
        <v>2018-07</v>
      </c>
      <c r="I14" s="62" t="str">
        <f t="shared" si="0"/>
        <v>2018-08</v>
      </c>
      <c r="J14" s="62" t="str">
        <f t="shared" si="0"/>
        <v>2018-09</v>
      </c>
      <c r="K14" s="62" t="str">
        <f t="shared" si="0"/>
        <v>2018-10</v>
      </c>
      <c r="L14" s="62" t="str">
        <f t="shared" si="0"/>
        <v>2018-11</v>
      </c>
      <c r="M14" s="62" t="str">
        <f t="shared" si="0"/>
        <v>2018-12</v>
      </c>
      <c r="N14" s="62" t="str">
        <f t="shared" si="0"/>
        <v>2019-01</v>
      </c>
      <c r="O14" s="62" t="str">
        <f t="shared" si="0"/>
        <v>2019-02</v>
      </c>
      <c r="P14" s="62" t="str">
        <f t="shared" si="0"/>
        <v>2019-03</v>
      </c>
      <c r="Q14" s="63" t="str">
        <f t="shared" si="0"/>
        <v>2019-04</v>
      </c>
      <c r="R14" s="50"/>
      <c r="S14" s="51"/>
      <c r="T14" s="51"/>
    </row>
    <row r="15" spans="1:20" s="69" customFormat="1" ht="5.25" customHeight="1" x14ac:dyDescent="0.25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</row>
    <row r="16" spans="1:20" s="69" customFormat="1" x14ac:dyDescent="0.25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</row>
    <row r="17" spans="1:20" s="69" customFormat="1" x14ac:dyDescent="0.25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</row>
    <row r="18" spans="1:20" s="69" customFormat="1" x14ac:dyDescent="0.25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</row>
    <row r="19" spans="1:20" s="69" customFormat="1" ht="6.75" customHeight="1" x14ac:dyDescent="0.25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</row>
    <row r="20" spans="1:20" ht="15.75" x14ac:dyDescent="0.25">
      <c r="A20" s="49"/>
      <c r="B20" s="49"/>
      <c r="C20" s="81" t="s">
        <v>75</v>
      </c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3"/>
      <c r="R20" s="49"/>
      <c r="S20" s="51"/>
      <c r="T20" s="51"/>
    </row>
    <row r="21" spans="1:20" x14ac:dyDescent="0.25">
      <c r="A21" s="49"/>
      <c r="B21" s="49"/>
      <c r="C21" s="54" t="s">
        <v>21</v>
      </c>
      <c r="D21" s="14" t="s">
        <v>22</v>
      </c>
      <c r="E21" s="14" t="str">
        <f>'Informe de Conciliación'!J7</f>
        <v>2019-05</v>
      </c>
      <c r="F21" s="14" t="str">
        <f>'Informe de Conciliación'!K7</f>
        <v>2019-06</v>
      </c>
      <c r="G21" s="14" t="str">
        <f>'Informe de Conciliación'!L7</f>
        <v>2019-07</v>
      </c>
      <c r="H21" s="14" t="str">
        <f>'Informe de Conciliación'!M7</f>
        <v>2019-08</v>
      </c>
      <c r="I21" s="14" t="str">
        <f>'Informe de Conciliación'!N7</f>
        <v>2019-09</v>
      </c>
      <c r="J21" s="14" t="str">
        <f>'Informe de Conciliación'!O7</f>
        <v>2019-10</v>
      </c>
      <c r="K21" s="14" t="str">
        <f>'Informe de Conciliación'!P7</f>
        <v>2019-11</v>
      </c>
      <c r="L21" s="14" t="str">
        <f>'Informe de Conciliación'!Q7</f>
        <v>2019-12</v>
      </c>
      <c r="M21" s="14" t="str">
        <f>'Informe de Conciliación'!R7</f>
        <v>2020-01</v>
      </c>
      <c r="N21" s="14" t="str">
        <f>'Informe de Conciliación'!S7</f>
        <v>2020-02</v>
      </c>
      <c r="O21" s="14" t="str">
        <f>'Informe de Conciliación'!T7</f>
        <v>2020-03</v>
      </c>
      <c r="P21" s="14" t="str">
        <f>'Informe de Conciliación'!U7</f>
        <v>2020-04</v>
      </c>
      <c r="Q21" s="55" t="str">
        <f>'Informe de Conciliación'!V7</f>
        <v>2020-05</v>
      </c>
      <c r="R21" s="49"/>
      <c r="S21" s="51"/>
      <c r="T21" s="51"/>
    </row>
    <row r="22" spans="1:20" x14ac:dyDescent="0.25">
      <c r="A22" s="49"/>
      <c r="B22" s="49"/>
      <c r="C22" s="56">
        <f>'Informe de Conciliación'!C20</f>
        <v>0</v>
      </c>
      <c r="D22" s="4">
        <f>'Informe de Conciliación'!D20</f>
        <v>1</v>
      </c>
      <c r="E22" s="5" t="str">
        <f>IF($D22 = 9999,"0000-00",TEXT(EDATE(DATEVALUE(_xlfn.CONCAT(E$21,"-01")),$D22*-1),"yyyy-mm"))</f>
        <v>2019-04</v>
      </c>
      <c r="F22" s="5" t="str">
        <f t="shared" ref="F22:Q27" si="2">IF($D22 = 9999,"0000-00",TEXT(EDATE(DATEVALUE(_xlfn.CONCAT(F$21,"-01")),$D22*-1),"yyyy-mm"))</f>
        <v>2019-05</v>
      </c>
      <c r="G22" s="5" t="str">
        <f t="shared" si="2"/>
        <v>2019-06</v>
      </c>
      <c r="H22" s="5" t="str">
        <f t="shared" si="2"/>
        <v>2019-07</v>
      </c>
      <c r="I22" s="5" t="str">
        <f t="shared" si="2"/>
        <v>2019-08</v>
      </c>
      <c r="J22" s="5" t="str">
        <f t="shared" si="2"/>
        <v>2019-09</v>
      </c>
      <c r="K22" s="5" t="str">
        <f t="shared" si="2"/>
        <v>2019-10</v>
      </c>
      <c r="L22" s="5" t="str">
        <f t="shared" si="2"/>
        <v>2019-11</v>
      </c>
      <c r="M22" s="5" t="str">
        <f t="shared" si="2"/>
        <v>2019-12</v>
      </c>
      <c r="N22" s="5" t="str">
        <f t="shared" si="2"/>
        <v>2020-01</v>
      </c>
      <c r="O22" s="5" t="str">
        <f t="shared" si="2"/>
        <v>2020-02</v>
      </c>
      <c r="P22" s="5" t="str">
        <f t="shared" si="2"/>
        <v>2020-03</v>
      </c>
      <c r="Q22" s="64" t="str">
        <f t="shared" si="2"/>
        <v>2020-04</v>
      </c>
      <c r="R22" s="49"/>
      <c r="S22" s="51"/>
      <c r="T22" s="51"/>
    </row>
    <row r="23" spans="1:20" x14ac:dyDescent="0.25">
      <c r="A23" s="49"/>
      <c r="B23" s="49"/>
      <c r="C23" s="58">
        <f>'Informe de Conciliación'!C21</f>
        <v>2</v>
      </c>
      <c r="D23" s="7">
        <f>'Informe de Conciliación'!D21</f>
        <v>3</v>
      </c>
      <c r="E23" s="12" t="str">
        <f t="shared" ref="E23:E27" si="3">IF($D23 = 9999,"0000-00",TEXT(EDATE(DATEVALUE(_xlfn.CONCAT(E$21,"-01")),$D23*-1),"yyyy-mm"))</f>
        <v>2019-02</v>
      </c>
      <c r="F23" s="12" t="str">
        <f t="shared" si="2"/>
        <v>2019-03</v>
      </c>
      <c r="G23" s="12" t="str">
        <f t="shared" si="2"/>
        <v>2019-04</v>
      </c>
      <c r="H23" s="12" t="str">
        <f t="shared" si="2"/>
        <v>2019-05</v>
      </c>
      <c r="I23" s="12" t="str">
        <f t="shared" si="2"/>
        <v>2019-06</v>
      </c>
      <c r="J23" s="12" t="str">
        <f t="shared" si="2"/>
        <v>2019-07</v>
      </c>
      <c r="K23" s="12" t="str">
        <f t="shared" si="2"/>
        <v>2019-08</v>
      </c>
      <c r="L23" s="12" t="str">
        <f t="shared" si="2"/>
        <v>2019-09</v>
      </c>
      <c r="M23" s="12" t="str">
        <f t="shared" si="2"/>
        <v>2019-10</v>
      </c>
      <c r="N23" s="12" t="str">
        <f t="shared" si="2"/>
        <v>2019-11</v>
      </c>
      <c r="O23" s="12" t="str">
        <f t="shared" si="2"/>
        <v>2019-12</v>
      </c>
      <c r="P23" s="12" t="str">
        <f t="shared" si="2"/>
        <v>2020-01</v>
      </c>
      <c r="Q23" s="65" t="str">
        <f t="shared" si="2"/>
        <v>2020-02</v>
      </c>
      <c r="R23" s="49"/>
      <c r="S23" s="51"/>
      <c r="T23" s="51"/>
    </row>
    <row r="24" spans="1:20" x14ac:dyDescent="0.25">
      <c r="A24" s="49"/>
      <c r="B24" s="49"/>
      <c r="C24" s="56">
        <f>'Informe de Conciliación'!C22</f>
        <v>4</v>
      </c>
      <c r="D24" s="4">
        <f>'Informe de Conciliación'!D22</f>
        <v>6</v>
      </c>
      <c r="E24" s="5" t="str">
        <f t="shared" si="3"/>
        <v>2018-11</v>
      </c>
      <c r="F24" s="5" t="str">
        <f t="shared" si="2"/>
        <v>2018-12</v>
      </c>
      <c r="G24" s="5" t="str">
        <f t="shared" si="2"/>
        <v>2019-01</v>
      </c>
      <c r="H24" s="5" t="str">
        <f t="shared" si="2"/>
        <v>2019-02</v>
      </c>
      <c r="I24" s="5" t="str">
        <f t="shared" si="2"/>
        <v>2019-03</v>
      </c>
      <c r="J24" s="5" t="str">
        <f t="shared" si="2"/>
        <v>2019-04</v>
      </c>
      <c r="K24" s="5" t="str">
        <f t="shared" si="2"/>
        <v>2019-05</v>
      </c>
      <c r="L24" s="5" t="str">
        <f t="shared" si="2"/>
        <v>2019-06</v>
      </c>
      <c r="M24" s="5" t="str">
        <f t="shared" si="2"/>
        <v>2019-07</v>
      </c>
      <c r="N24" s="5" t="str">
        <f t="shared" si="2"/>
        <v>2019-08</v>
      </c>
      <c r="O24" s="5" t="str">
        <f t="shared" si="2"/>
        <v>2019-09</v>
      </c>
      <c r="P24" s="5" t="str">
        <f t="shared" si="2"/>
        <v>2019-10</v>
      </c>
      <c r="Q24" s="64" t="str">
        <f t="shared" si="2"/>
        <v>2019-11</v>
      </c>
      <c r="R24" s="49"/>
      <c r="S24" s="51"/>
      <c r="T24" s="51"/>
    </row>
    <row r="25" spans="1:20" x14ac:dyDescent="0.25">
      <c r="A25" s="49"/>
      <c r="B25" s="49"/>
      <c r="C25" s="58">
        <f>'Informe de Conciliación'!C23</f>
        <v>7</v>
      </c>
      <c r="D25" s="7">
        <f>'Informe de Conciliación'!D23</f>
        <v>9</v>
      </c>
      <c r="E25" s="12" t="str">
        <f t="shared" si="3"/>
        <v>2018-08</v>
      </c>
      <c r="F25" s="12" t="str">
        <f t="shared" si="2"/>
        <v>2018-09</v>
      </c>
      <c r="G25" s="12" t="str">
        <f t="shared" si="2"/>
        <v>2018-10</v>
      </c>
      <c r="H25" s="12" t="str">
        <f t="shared" si="2"/>
        <v>2018-11</v>
      </c>
      <c r="I25" s="12" t="str">
        <f t="shared" si="2"/>
        <v>2018-12</v>
      </c>
      <c r="J25" s="12" t="str">
        <f t="shared" si="2"/>
        <v>2019-01</v>
      </c>
      <c r="K25" s="12" t="str">
        <f t="shared" si="2"/>
        <v>2019-02</v>
      </c>
      <c r="L25" s="12" t="str">
        <f t="shared" si="2"/>
        <v>2019-03</v>
      </c>
      <c r="M25" s="12" t="str">
        <f t="shared" si="2"/>
        <v>2019-04</v>
      </c>
      <c r="N25" s="12" t="str">
        <f t="shared" si="2"/>
        <v>2019-05</v>
      </c>
      <c r="O25" s="12" t="str">
        <f t="shared" si="2"/>
        <v>2019-06</v>
      </c>
      <c r="P25" s="12" t="str">
        <f t="shared" si="2"/>
        <v>2019-07</v>
      </c>
      <c r="Q25" s="65" t="str">
        <f t="shared" si="2"/>
        <v>2019-08</v>
      </c>
      <c r="R25" s="49"/>
      <c r="S25" s="51"/>
      <c r="T25" s="51"/>
    </row>
    <row r="26" spans="1:20" x14ac:dyDescent="0.25">
      <c r="A26" s="49"/>
      <c r="B26" s="49"/>
      <c r="C26" s="56">
        <f>'Informe de Conciliación'!C24</f>
        <v>10</v>
      </c>
      <c r="D26" s="4">
        <f>'Informe de Conciliación'!D24</f>
        <v>12</v>
      </c>
      <c r="E26" s="5" t="str">
        <f t="shared" si="3"/>
        <v>2018-05</v>
      </c>
      <c r="F26" s="5" t="str">
        <f t="shared" si="2"/>
        <v>2018-06</v>
      </c>
      <c r="G26" s="5" t="str">
        <f t="shared" si="2"/>
        <v>2018-07</v>
      </c>
      <c r="H26" s="5" t="str">
        <f t="shared" si="2"/>
        <v>2018-08</v>
      </c>
      <c r="I26" s="5" t="str">
        <f t="shared" si="2"/>
        <v>2018-09</v>
      </c>
      <c r="J26" s="5" t="str">
        <f t="shared" si="2"/>
        <v>2018-10</v>
      </c>
      <c r="K26" s="5" t="str">
        <f t="shared" si="2"/>
        <v>2018-11</v>
      </c>
      <c r="L26" s="5" t="str">
        <f t="shared" si="2"/>
        <v>2018-12</v>
      </c>
      <c r="M26" s="5" t="str">
        <f t="shared" si="2"/>
        <v>2019-01</v>
      </c>
      <c r="N26" s="5" t="str">
        <f t="shared" si="2"/>
        <v>2019-02</v>
      </c>
      <c r="O26" s="5" t="str">
        <f t="shared" si="2"/>
        <v>2019-03</v>
      </c>
      <c r="P26" s="5" t="str">
        <f t="shared" si="2"/>
        <v>2019-04</v>
      </c>
      <c r="Q26" s="64" t="str">
        <f t="shared" si="2"/>
        <v>2019-05</v>
      </c>
      <c r="R26" s="49"/>
      <c r="S26" s="51"/>
      <c r="T26" s="51"/>
    </row>
    <row r="27" spans="1:20" x14ac:dyDescent="0.25">
      <c r="A27" s="49"/>
      <c r="B27" s="49"/>
      <c r="C27" s="60">
        <f>'Informe de Conciliación'!C25</f>
        <v>13</v>
      </c>
      <c r="D27" s="61">
        <f>'Informe de Conciliación'!D25</f>
        <v>9999</v>
      </c>
      <c r="E27" s="66" t="str">
        <f t="shared" si="3"/>
        <v>0000-00</v>
      </c>
      <c r="F27" s="66" t="str">
        <f t="shared" si="2"/>
        <v>0000-00</v>
      </c>
      <c r="G27" s="66" t="str">
        <f t="shared" si="2"/>
        <v>0000-00</v>
      </c>
      <c r="H27" s="66" t="str">
        <f t="shared" si="2"/>
        <v>0000-00</v>
      </c>
      <c r="I27" s="66" t="str">
        <f t="shared" si="2"/>
        <v>0000-00</v>
      </c>
      <c r="J27" s="66" t="str">
        <f t="shared" si="2"/>
        <v>0000-00</v>
      </c>
      <c r="K27" s="66" t="str">
        <f t="shared" si="2"/>
        <v>0000-00</v>
      </c>
      <c r="L27" s="66" t="str">
        <f t="shared" si="2"/>
        <v>0000-00</v>
      </c>
      <c r="M27" s="66" t="str">
        <f t="shared" si="2"/>
        <v>0000-00</v>
      </c>
      <c r="N27" s="66" t="str">
        <f t="shared" si="2"/>
        <v>0000-00</v>
      </c>
      <c r="O27" s="66" t="str">
        <f t="shared" si="2"/>
        <v>0000-00</v>
      </c>
      <c r="P27" s="66" t="str">
        <f t="shared" si="2"/>
        <v>0000-00</v>
      </c>
      <c r="Q27" s="67" t="str">
        <f t="shared" si="2"/>
        <v>0000-00</v>
      </c>
      <c r="R27" s="49"/>
      <c r="S27" s="51"/>
      <c r="T27" s="51"/>
    </row>
    <row r="28" spans="1:20" ht="5.25" customHeight="1" x14ac:dyDescent="0.25">
      <c r="A28" s="49"/>
      <c r="B28" s="49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49"/>
      <c r="S28" s="51"/>
      <c r="T28" s="51"/>
    </row>
    <row r="29" spans="1:20" x14ac:dyDescent="0.25">
      <c r="A29" s="49"/>
      <c r="B29" s="49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49"/>
      <c r="S29" s="51"/>
      <c r="T29" s="51"/>
    </row>
    <row r="30" spans="1:20" x14ac:dyDescent="0.25">
      <c r="A30" s="49"/>
      <c r="B30" s="49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49"/>
      <c r="S30" s="51"/>
      <c r="T30" s="51"/>
    </row>
    <row r="31" spans="1:20" x14ac:dyDescent="0.25">
      <c r="A31" s="49"/>
      <c r="B31" s="49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49"/>
      <c r="S31" s="51"/>
      <c r="T31" s="51"/>
    </row>
    <row r="32" spans="1:20" x14ac:dyDescent="0.25">
      <c r="A32" s="49"/>
      <c r="B32" s="49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49"/>
      <c r="S32" s="51"/>
      <c r="T32" s="51"/>
    </row>
    <row r="33" spans="1:20" x14ac:dyDescent="0.25">
      <c r="A33" s="49"/>
      <c r="B33" s="49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49"/>
      <c r="S33" s="51"/>
      <c r="T33" s="51"/>
    </row>
    <row r="34" spans="1:20" x14ac:dyDescent="0.25">
      <c r="A34" s="49"/>
      <c r="B34" s="49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49"/>
      <c r="S34" s="51"/>
      <c r="T34" s="51"/>
    </row>
    <row r="35" spans="1:20" x14ac:dyDescent="0.25">
      <c r="A35" s="49"/>
      <c r="B35" s="49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49"/>
      <c r="S35" s="51"/>
      <c r="T35" s="51"/>
    </row>
    <row r="36" spans="1:20" x14ac:dyDescent="0.25">
      <c r="A36" s="49"/>
      <c r="B36" s="49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49"/>
      <c r="S36" s="51"/>
      <c r="T36" s="51"/>
    </row>
    <row r="37" spans="1:20" x14ac:dyDescent="0.25">
      <c r="A37" s="49"/>
      <c r="B37" s="49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49"/>
      <c r="S37" s="51"/>
      <c r="T37" s="51"/>
    </row>
    <row r="38" spans="1:20" x14ac:dyDescent="0.25">
      <c r="A38" s="49"/>
      <c r="B38" s="49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49"/>
      <c r="S38" s="51"/>
      <c r="T38" s="51"/>
    </row>
    <row r="39" spans="1:20" x14ac:dyDescent="0.25">
      <c r="A39" s="49"/>
      <c r="B39" s="49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49"/>
      <c r="S39" s="51"/>
      <c r="T39" s="51"/>
    </row>
    <row r="40" spans="1:20" x14ac:dyDescent="0.25">
      <c r="A40" s="49"/>
      <c r="B40" s="49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49"/>
      <c r="S40" s="51"/>
      <c r="T40" s="51"/>
    </row>
    <row r="41" spans="1:20" x14ac:dyDescent="0.25">
      <c r="R41" s="49"/>
    </row>
    <row r="42" spans="1:20" x14ac:dyDescent="0.25">
      <c r="R42" s="49"/>
    </row>
    <row r="43" spans="1:20" x14ac:dyDescent="0.25">
      <c r="R43" s="49"/>
    </row>
    <row r="44" spans="1:20" x14ac:dyDescent="0.25">
      <c r="R44" s="49"/>
    </row>
    <row r="45" spans="1:20" x14ac:dyDescent="0.25">
      <c r="R45" s="49"/>
    </row>
  </sheetData>
  <mergeCells count="1">
    <mergeCell ref="G1:J3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72A06-5264-47C3-AF1F-A62D4BEDDF04}">
  <dimension ref="B1:AG47"/>
  <sheetViews>
    <sheetView showGridLines="0" tabSelected="1" workbookViewId="0">
      <selection activeCell="D7" sqref="D7"/>
    </sheetView>
  </sheetViews>
  <sheetFormatPr defaultColWidth="9.140625" defaultRowHeight="15" x14ac:dyDescent="0.25"/>
  <cols>
    <col min="1" max="1" width="1.28515625" style="68" customWidth="1"/>
    <col min="2" max="2" width="16.140625" style="68" hidden="1" customWidth="1"/>
    <col min="3" max="3" width="15.85546875" style="71" customWidth="1"/>
    <col min="4" max="4" width="15.85546875" style="69" customWidth="1"/>
    <col min="5" max="5" width="4.140625" style="69" customWidth="1"/>
    <col min="6" max="6" width="1.42578125" style="69" customWidth="1"/>
    <col min="7" max="7" width="0.7109375" style="68" customWidth="1"/>
    <col min="8" max="8" width="31.28515625" style="68" bestFit="1" customWidth="1"/>
    <col min="9" max="9" width="10.7109375" style="68" hidden="1" customWidth="1"/>
    <col min="10" max="10" width="10.7109375" style="68" bestFit="1" customWidth="1"/>
    <col min="11" max="19" width="9.7109375" style="68" bestFit="1" customWidth="1"/>
    <col min="20" max="22" width="10.7109375" style="68" bestFit="1" customWidth="1"/>
    <col min="23" max="23" width="1.42578125" style="69" customWidth="1"/>
    <col min="24" max="26" width="9.140625" style="68"/>
    <col min="27" max="27" width="14.42578125" style="71" hidden="1" customWidth="1"/>
    <col min="28" max="29" width="0" style="68" hidden="1" customWidth="1"/>
    <col min="30" max="16384" width="9.140625" style="68"/>
  </cols>
  <sheetData>
    <row r="1" spans="2:33" s="13" customFormat="1" ht="15" customHeight="1" x14ac:dyDescent="0.25">
      <c r="C1" s="15"/>
      <c r="D1" s="16"/>
      <c r="E1" s="16"/>
      <c r="F1" s="16"/>
      <c r="K1" s="96" t="s">
        <v>78</v>
      </c>
      <c r="L1" s="96"/>
      <c r="M1" s="96"/>
      <c r="N1" s="96"/>
      <c r="W1" s="16"/>
      <c r="AA1" s="15"/>
    </row>
    <row r="2" spans="2:33" s="13" customFormat="1" ht="15" customHeight="1" x14ac:dyDescent="0.25">
      <c r="C2" s="15"/>
      <c r="D2" s="16"/>
      <c r="E2" s="16"/>
      <c r="F2" s="16"/>
      <c r="K2" s="96"/>
      <c r="L2" s="96"/>
      <c r="M2" s="96"/>
      <c r="N2" s="96"/>
      <c r="O2" s="39"/>
      <c r="P2" s="39"/>
      <c r="Q2" s="39"/>
      <c r="R2" s="39"/>
      <c r="W2" s="16"/>
      <c r="AA2" s="15"/>
    </row>
    <row r="3" spans="2:33" s="13" customFormat="1" ht="15" customHeight="1" x14ac:dyDescent="0.25">
      <c r="C3" s="15"/>
      <c r="D3" s="16"/>
      <c r="E3" s="16"/>
      <c r="F3" s="16"/>
      <c r="K3" s="96"/>
      <c r="L3" s="96"/>
      <c r="M3" s="96"/>
      <c r="N3" s="96"/>
      <c r="W3" s="16"/>
      <c r="AA3" s="15"/>
    </row>
    <row r="5" spans="2:33" x14ac:dyDescent="0.25">
      <c r="E5" s="49"/>
      <c r="F5" s="49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49"/>
      <c r="X5" s="51"/>
    </row>
    <row r="6" spans="2:33" ht="7.5" customHeight="1" x14ac:dyDescent="0.25">
      <c r="E6" s="49"/>
      <c r="F6" s="49"/>
      <c r="G6" s="51"/>
      <c r="H6" s="51"/>
      <c r="I6" s="51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49"/>
      <c r="X6" s="51"/>
      <c r="Y6" s="51"/>
      <c r="Z6" s="51"/>
      <c r="AA6" s="73"/>
      <c r="AB6" s="51"/>
      <c r="AC6" s="51"/>
      <c r="AD6" s="51"/>
      <c r="AE6" s="51"/>
      <c r="AF6" s="51"/>
      <c r="AG6" s="51"/>
    </row>
    <row r="7" spans="2:33" x14ac:dyDescent="0.25">
      <c r="E7" s="49"/>
      <c r="F7" s="49"/>
      <c r="G7" s="17"/>
      <c r="H7" s="90" t="s">
        <v>69</v>
      </c>
      <c r="I7" s="17" t="str">
        <f>Parámetros!$O18</f>
        <v>2019-04</v>
      </c>
      <c r="J7" s="18" t="str">
        <f>Parámetros!$O17</f>
        <v>2019-05</v>
      </c>
      <c r="K7" s="18" t="str">
        <f>Parámetros!$O16</f>
        <v>2019-06</v>
      </c>
      <c r="L7" s="18" t="str">
        <f>Parámetros!$O15</f>
        <v>2019-07</v>
      </c>
      <c r="M7" s="18" t="str">
        <f>Parámetros!$O14</f>
        <v>2019-08</v>
      </c>
      <c r="N7" s="18" t="str">
        <f>Parámetros!$O13</f>
        <v>2019-09</v>
      </c>
      <c r="O7" s="18" t="str">
        <f>Parámetros!$O12</f>
        <v>2019-10</v>
      </c>
      <c r="P7" s="18" t="str">
        <f>Parámetros!$O11</f>
        <v>2019-11</v>
      </c>
      <c r="Q7" s="18" t="str">
        <f>Parámetros!$O10</f>
        <v>2019-12</v>
      </c>
      <c r="R7" s="18" t="str">
        <f>Parámetros!$O9</f>
        <v>2020-01</v>
      </c>
      <c r="S7" s="18" t="str">
        <f>Parámetros!$O8</f>
        <v>2020-02</v>
      </c>
      <c r="T7" s="18" t="str">
        <f>Parámetros!$O7</f>
        <v>2020-03</v>
      </c>
      <c r="U7" s="18" t="str">
        <f>Parámetros!$O6</f>
        <v>2020-04</v>
      </c>
      <c r="V7" s="18" t="str">
        <f>Parámetros!$O5</f>
        <v>2020-05</v>
      </c>
      <c r="W7" s="49"/>
      <c r="X7" s="51"/>
      <c r="Y7" s="51"/>
      <c r="Z7" s="51"/>
      <c r="AA7" s="73"/>
      <c r="AB7" s="51"/>
      <c r="AC7" s="51"/>
      <c r="AD7" s="51"/>
      <c r="AE7" s="51"/>
      <c r="AF7" s="51"/>
      <c r="AG7" s="51"/>
    </row>
    <row r="8" spans="2:33" x14ac:dyDescent="0.25">
      <c r="C8" s="71" t="s">
        <v>12</v>
      </c>
      <c r="E8" s="49"/>
      <c r="F8" s="49"/>
      <c r="G8" s="19"/>
      <c r="H8" s="91" t="s">
        <v>79</v>
      </c>
      <c r="I8" s="21"/>
      <c r="J8" s="21">
        <f>[1]!NecAccess("Reconciliation","*SERVER.FLD0000003","Count","Company.Code,*SERVER.FLD00000012,ReconResultMaster.EntryType,BankBranch.Code,Bank.Code,AccountMaster.Code",Parámetros!$C$3,J$7,$C8,Parámetros!$C$4,Parámetros!$C$5,Parámetros!$C$6)</f>
        <v>0</v>
      </c>
      <c r="K8" s="21">
        <f>[1]!NecAccess("Reconciliation","*SERVER.FLD0000003","Count","Company.Code,*SERVER.FLD00000012,ReconResultMaster.EntryType,BankBranch.Code,Bank.Code,AccountMaster.Code",Parámetros!$C$3,K$7,$C8,Parámetros!$C$4,Parámetros!$C$5,Parámetros!$C$6)</f>
        <v>0</v>
      </c>
      <c r="L8" s="21">
        <f>[1]!NecAccess("Reconciliation","*SERVER.FLD0000003","Count","Company.Code,*SERVER.FLD00000012,ReconResultMaster.EntryType,BankBranch.Code,Bank.Code,AccountMaster.Code",Parámetros!$C$3,L$7,$C8,Parámetros!$C$4,Parámetros!$C$5,Parámetros!$C$6)</f>
        <v>42</v>
      </c>
      <c r="M8" s="21">
        <f>[1]!NecAccess("Reconciliation","*SERVER.FLD0000003","Count","Company.Code,*SERVER.FLD00000012,ReconResultMaster.EntryType,BankBranch.Code,Bank.Code,AccountMaster.Code",Parámetros!$C$3,M$7,$C8,Parámetros!$C$4,Parámetros!$C$5,Parámetros!$C$6)</f>
        <v>0</v>
      </c>
      <c r="N8" s="21">
        <f>[1]!NecAccess("Reconciliation","*SERVER.FLD0000003","Count","Company.Code,*SERVER.FLD00000012,ReconResultMaster.EntryType,BankBranch.Code,Bank.Code,AccountMaster.Code",Parámetros!$C$3,N$7,$C8,Parámetros!$C$4,Parámetros!$C$5,Parámetros!$C$6)</f>
        <v>0</v>
      </c>
      <c r="O8" s="21">
        <f>[1]!NecAccess("Reconciliation","*SERVER.FLD0000003","Count","Company.Code,*SERVER.FLD00000012,ReconResultMaster.EntryType,BankBranch.Code,Bank.Code,AccountMaster.Code",Parámetros!$C$3,O$7,$C8,Parámetros!$C$4,Parámetros!$C$5,Parámetros!$C$6)</f>
        <v>0</v>
      </c>
      <c r="P8" s="21">
        <f>[1]!NecAccess("Reconciliation","*SERVER.FLD0000003","Count","Company.Code,*SERVER.FLD00000012,ReconResultMaster.EntryType,BankBranch.Code,Bank.Code,AccountMaster.Code",Parámetros!$C$3,P$7,$C8,Parámetros!$C$4,Parámetros!$C$5,Parámetros!$C$6)</f>
        <v>0</v>
      </c>
      <c r="Q8" s="21">
        <f>[1]!NecAccess("Reconciliation","*SERVER.FLD0000003","Count","Company.Code,*SERVER.FLD00000012,ReconResultMaster.EntryType,BankBranch.Code,Bank.Code,AccountMaster.Code",Parámetros!$C$3,Q$7,$C8,Parámetros!$C$4,Parámetros!$C$5,Parámetros!$C$6)</f>
        <v>1</v>
      </c>
      <c r="R8" s="21">
        <f>[1]!NecAccess("Reconciliation","*SERVER.FLD0000003","Count","Company.Code,*SERVER.FLD00000012,ReconResultMaster.EntryType,BankBranch.Code,Bank.Code,AccountMaster.Code",Parámetros!$C$3,R$7,$C8,Parámetros!$C$4,Parámetros!$C$5,Parámetros!$C$6)</f>
        <v>0</v>
      </c>
      <c r="S8" s="21">
        <f>[1]!NecAccess("Reconciliation","*SERVER.FLD0000003","Count","Company.Code,*SERVER.FLD00000012,ReconResultMaster.EntryType,BankBranch.Code,Bank.Code,AccountMaster.Code",Parámetros!$C$3,S$7,$C8,Parámetros!$C$4,Parámetros!$C$5,Parámetros!$C$6)</f>
        <v>0</v>
      </c>
      <c r="T8" s="21">
        <f>[1]!NecAccess("Reconciliation","*SERVER.FLD0000003","Count","Company.Code,*SERVER.FLD00000012,ReconResultMaster.EntryType,BankBranch.Code,Bank.Code,AccountMaster.Code",Parámetros!$C$3,T$7,$C8,Parámetros!$C$4,Parámetros!$C$5,Parámetros!$C$6)</f>
        <v>0</v>
      </c>
      <c r="U8" s="21">
        <f>[1]!NecAccess("Reconciliation","*SERVER.FLD0000003","Count","Company.Code,*SERVER.FLD00000012,ReconResultMaster.EntryType,BankBranch.Code,Bank.Code,AccountMaster.Code",Parámetros!$C$3,U$7,$C8,Parámetros!$C$4,Parámetros!$C$5,Parámetros!$C$6)</f>
        <v>0</v>
      </c>
      <c r="V8" s="21">
        <f>[1]!NecAccess("Reconciliation","*SERVER.FLD0000003","Count","Company.Code,*SERVER.FLD00000012,ReconResultMaster.EntryType,BankBranch.Code,Bank.Code,AccountMaster.Code",Parámetros!$C$3,V$7,$C8,Parámetros!$C$4,Parámetros!$C$5,Parámetros!$C$6)</f>
        <v>0</v>
      </c>
      <c r="W8" s="49"/>
      <c r="X8" s="51"/>
      <c r="Y8" s="51"/>
      <c r="Z8" s="51"/>
      <c r="AA8" s="73"/>
      <c r="AB8" s="51"/>
      <c r="AC8" s="51"/>
      <c r="AD8" s="51"/>
      <c r="AE8" s="51"/>
      <c r="AF8" s="51"/>
      <c r="AG8" s="51"/>
    </row>
    <row r="9" spans="2:33" x14ac:dyDescent="0.25">
      <c r="C9" s="71" t="s">
        <v>13</v>
      </c>
      <c r="E9" s="49"/>
      <c r="F9" s="49"/>
      <c r="G9" s="19"/>
      <c r="H9" s="91" t="s">
        <v>80</v>
      </c>
      <c r="I9" s="21"/>
      <c r="J9" s="21">
        <f>[1]!NecAccess("Reconciliation","*SERVER.FLD0000003","Count","Company.Code,*SERVER.FLD00000012,ReconResultMaster.EntryType,BankBranch.Code,Bank.Code,AccountMaster.Code",Parámetros!$C$3,J$7,$C9,Parámetros!$C$4,Parámetros!$C$5,Parámetros!$C$6)</f>
        <v>0</v>
      </c>
      <c r="K9" s="21">
        <f>[1]!NecAccess("Reconciliation","*SERVER.FLD0000003","Count","Company.Code,*SERVER.FLD00000012,ReconResultMaster.EntryType,BankBranch.Code,Bank.Code,AccountMaster.Code",Parámetros!$C$3,K$7,$C9,Parámetros!$C$4,Parámetros!$C$5,Parámetros!$C$6)</f>
        <v>0</v>
      </c>
      <c r="L9" s="21">
        <f>[1]!NecAccess("Reconciliation","*SERVER.FLD0000003","Count","Company.Code,*SERVER.FLD00000012,ReconResultMaster.EntryType,BankBranch.Code,Bank.Code,AccountMaster.Code",Parámetros!$C$3,L$7,$C9,Parámetros!$C$4,Parámetros!$C$5,Parámetros!$C$6)</f>
        <v>45</v>
      </c>
      <c r="M9" s="21">
        <f>[1]!NecAccess("Reconciliation","*SERVER.FLD0000003","Count","Company.Code,*SERVER.FLD00000012,ReconResultMaster.EntryType,BankBranch.Code,Bank.Code,AccountMaster.Code",Parámetros!$C$3,M$7,$C9,Parámetros!$C$4,Parámetros!$C$5,Parámetros!$C$6)</f>
        <v>0</v>
      </c>
      <c r="N9" s="21">
        <f>[1]!NecAccess("Reconciliation","*SERVER.FLD0000003","Count","Company.Code,*SERVER.FLD00000012,ReconResultMaster.EntryType,BankBranch.Code,Bank.Code,AccountMaster.Code",Parámetros!$C$3,N$7,$C9,Parámetros!$C$4,Parámetros!$C$5,Parámetros!$C$6)</f>
        <v>0</v>
      </c>
      <c r="O9" s="21">
        <f>[1]!NecAccess("Reconciliation","*SERVER.FLD0000003","Count","Company.Code,*SERVER.FLD00000012,ReconResultMaster.EntryType,BankBranch.Code,Bank.Code,AccountMaster.Code",Parámetros!$C$3,O$7,$C9,Parámetros!$C$4,Parámetros!$C$5,Parámetros!$C$6)</f>
        <v>0</v>
      </c>
      <c r="P9" s="21">
        <f>[1]!NecAccess("Reconciliation","*SERVER.FLD0000003","Count","Company.Code,*SERVER.FLD00000012,ReconResultMaster.EntryType,BankBranch.Code,Bank.Code,AccountMaster.Code",Parámetros!$C$3,P$7,$C9,Parámetros!$C$4,Parámetros!$C$5,Parámetros!$C$6)</f>
        <v>0</v>
      </c>
      <c r="Q9" s="21">
        <f>[1]!NecAccess("Reconciliation","*SERVER.FLD0000003","Count","Company.Code,*SERVER.FLD00000012,ReconResultMaster.EntryType,BankBranch.Code,Bank.Code,AccountMaster.Code",Parámetros!$C$3,Q$7,$C9,Parámetros!$C$4,Parámetros!$C$5,Parámetros!$C$6)</f>
        <v>1</v>
      </c>
      <c r="R9" s="21">
        <f>[1]!NecAccess("Reconciliation","*SERVER.FLD0000003","Count","Company.Code,*SERVER.FLD00000012,ReconResultMaster.EntryType,BankBranch.Code,Bank.Code,AccountMaster.Code",Parámetros!$C$3,R$7,$C9,Parámetros!$C$4,Parámetros!$C$5,Parámetros!$C$6)</f>
        <v>0</v>
      </c>
      <c r="S9" s="21">
        <f>[1]!NecAccess("Reconciliation","*SERVER.FLD0000003","Count","Company.Code,*SERVER.FLD00000012,ReconResultMaster.EntryType,BankBranch.Code,Bank.Code,AccountMaster.Code",Parámetros!$C$3,S$7,$C9,Parámetros!$C$4,Parámetros!$C$5,Parámetros!$C$6)</f>
        <v>0</v>
      </c>
      <c r="T9" s="21">
        <f>[1]!NecAccess("Reconciliation","*SERVER.FLD0000003","Count","Company.Code,*SERVER.FLD00000012,ReconResultMaster.EntryType,BankBranch.Code,Bank.Code,AccountMaster.Code",Parámetros!$C$3,T$7,$C9,Parámetros!$C$4,Parámetros!$C$5,Parámetros!$C$6)</f>
        <v>0</v>
      </c>
      <c r="U9" s="21">
        <f>[1]!NecAccess("Reconciliation","*SERVER.FLD0000003","Count","Company.Code,*SERVER.FLD00000012,ReconResultMaster.EntryType,BankBranch.Code,Bank.Code,AccountMaster.Code",Parámetros!$C$3,U$7,$C9,Parámetros!$C$4,Parámetros!$C$5,Parámetros!$C$6)</f>
        <v>0</v>
      </c>
      <c r="V9" s="21">
        <f>[1]!NecAccess("Reconciliation","*SERVER.FLD0000003","Count","Company.Code,*SERVER.FLD00000012,ReconResultMaster.EntryType,BankBranch.Code,Bank.Code,AccountMaster.Code",Parámetros!$C$3,V$7,$C9,Parámetros!$C$4,Parámetros!$C$5,Parámetros!$C$6)</f>
        <v>0</v>
      </c>
      <c r="W9" s="49"/>
      <c r="X9" s="51"/>
      <c r="Y9" s="51"/>
      <c r="Z9" s="51"/>
      <c r="AA9" s="73"/>
      <c r="AB9" s="51"/>
      <c r="AC9" s="51"/>
      <c r="AD9" s="51"/>
      <c r="AE9" s="51"/>
      <c r="AF9" s="51"/>
      <c r="AG9" s="51"/>
    </row>
    <row r="10" spans="2:33" ht="15.75" thickBot="1" x14ac:dyDescent="0.3">
      <c r="E10" s="49"/>
      <c r="F10" s="49"/>
      <c r="G10" s="10"/>
      <c r="H10" s="84" t="s">
        <v>81</v>
      </c>
      <c r="I10" s="9"/>
      <c r="J10" s="8">
        <f>SUM(J8:J9)</f>
        <v>0</v>
      </c>
      <c r="K10" s="8">
        <f t="shared" ref="K10:V10" si="0">SUM(K8:K9)</f>
        <v>0</v>
      </c>
      <c r="L10" s="8">
        <f t="shared" si="0"/>
        <v>87</v>
      </c>
      <c r="M10" s="8">
        <f t="shared" si="0"/>
        <v>0</v>
      </c>
      <c r="N10" s="8">
        <f t="shared" si="0"/>
        <v>0</v>
      </c>
      <c r="O10" s="8">
        <f t="shared" si="0"/>
        <v>0</v>
      </c>
      <c r="P10" s="8">
        <f t="shared" si="0"/>
        <v>0</v>
      </c>
      <c r="Q10" s="8">
        <f t="shared" si="0"/>
        <v>2</v>
      </c>
      <c r="R10" s="8">
        <f t="shared" si="0"/>
        <v>0</v>
      </c>
      <c r="S10" s="8">
        <f t="shared" si="0"/>
        <v>0</v>
      </c>
      <c r="T10" s="8">
        <f t="shared" si="0"/>
        <v>0</v>
      </c>
      <c r="U10" s="8">
        <f t="shared" si="0"/>
        <v>0</v>
      </c>
      <c r="V10" s="8">
        <f t="shared" si="0"/>
        <v>0</v>
      </c>
      <c r="W10" s="49"/>
      <c r="X10" s="51"/>
      <c r="Y10" s="51"/>
      <c r="Z10" s="51"/>
      <c r="AA10" s="73"/>
      <c r="AB10" s="51"/>
      <c r="AC10" s="51"/>
      <c r="AD10" s="51"/>
      <c r="AE10" s="51"/>
      <c r="AF10" s="51"/>
      <c r="AG10" s="51"/>
    </row>
    <row r="11" spans="2:33" x14ac:dyDescent="0.25">
      <c r="E11" s="49"/>
      <c r="F11" s="49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49"/>
      <c r="X11" s="51"/>
      <c r="Y11" s="51"/>
      <c r="Z11" s="51"/>
      <c r="AA11" s="73" t="s">
        <v>40</v>
      </c>
      <c r="AB11" s="51" t="str">
        <f>$V$7</f>
        <v>2020-05</v>
      </c>
      <c r="AC11" s="51" t="str">
        <f>$V$7</f>
        <v>2020-05</v>
      </c>
      <c r="AD11" s="51"/>
      <c r="AE11" s="51"/>
      <c r="AF11" s="51"/>
      <c r="AG11" s="51"/>
    </row>
    <row r="12" spans="2:33" x14ac:dyDescent="0.25">
      <c r="E12" s="49"/>
      <c r="F12" s="49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49"/>
      <c r="X12" s="51"/>
      <c r="Y12" s="51"/>
      <c r="Z12" s="51"/>
      <c r="AA12" s="73" t="s">
        <v>41</v>
      </c>
      <c r="AB12" s="51" t="s">
        <v>12</v>
      </c>
      <c r="AC12" s="51" t="s">
        <v>13</v>
      </c>
      <c r="AD12" s="51"/>
      <c r="AE12" s="51"/>
      <c r="AF12" s="51"/>
      <c r="AG12" s="51"/>
    </row>
    <row r="13" spans="2:33" x14ac:dyDescent="0.25">
      <c r="B13" s="68" t="str">
        <f>IF(C13="","",_xlfn.CONCAT(C13,","))</f>
        <v>01,</v>
      </c>
      <c r="C13" s="74" t="s">
        <v>15</v>
      </c>
      <c r="D13" s="75"/>
      <c r="E13" s="50"/>
      <c r="F13" s="50"/>
      <c r="G13" s="24"/>
      <c r="H13" s="22">
        <v>1</v>
      </c>
      <c r="I13" s="21">
        <f>[1]!NecAccess("Reconciliation","*SERVER.FLD0000003","Count","*SERVER.FLD0000001,Company.Code,¬*SERVER.FLD00000013,*SERVER.FLD00000012,BankBranch.Code,Bank.Code,AccountMaster.Code",$C13,Parámetros!$C$3,"['0000-00:" &amp; I$7 &amp; "]","['0000-00:" &amp; I$7 &amp; "]",Parámetros!$C$4,Parámetros!$C$5,Parámetros!$C$6)</f>
        <v>0</v>
      </c>
      <c r="J13" s="21">
        <f>[1]!NecAccess("Reconciliation","*SERVER.FLD0000003","Count","*SERVER.FLD0000001,Company.Code,¬*SERVER.FLD00000013,*SERVER.FLD00000012,BankBranch.Code,Bank.Code,AccountMaster.Code",$C13,Parámetros!$C$3,"['0000-00:" &amp; J$7 &amp; "]","['0000-00:" &amp; J$7 &amp; "]",Parámetros!$C$4,Parámetros!$C$5,Parámetros!$C$6)</f>
        <v>0</v>
      </c>
      <c r="K13" s="21">
        <f>[1]!NecAccess("Reconciliation","*SERVER.FLD0000003","Count","*SERVER.FLD0000001,Company.Code,¬*SERVER.FLD00000013,*SERVER.FLD00000012,BankBranch.Code,Bank.Code,AccountMaster.Code",$C13,Parámetros!$C$3,"['0000-00:" &amp; K$7 &amp; "]","['0000-00:" &amp; K$7 &amp; "]",Parámetros!$C$4,Parámetros!$C$5,Parámetros!$C$6)</f>
        <v>0</v>
      </c>
      <c r="L13" s="21">
        <f>[1]!NecAccess("Reconciliation","*SERVER.FLD0000003","Count","*SERVER.FLD0000001,Company.Code,¬*SERVER.FLD00000013,*SERVER.FLD00000012,BankBranch.Code,Bank.Code,AccountMaster.Code",$C13,Parámetros!$C$3,"['0000-00:" &amp; L$7 &amp; "]","['0000-00:" &amp; L$7 &amp; "]",Parámetros!$C$4,Parámetros!$C$5,Parámetros!$C$6)</f>
        <v>4</v>
      </c>
      <c r="M13" s="21">
        <f>[1]!NecAccess("Reconciliation","*SERVER.FLD0000003","Count","*SERVER.FLD0000001,Company.Code,¬*SERVER.FLD00000013,*SERVER.FLD00000012,BankBranch.Code,Bank.Code,AccountMaster.Code",$C13,Parámetros!$C$3,"['0000-00:" &amp; M$7 &amp; "]","['0000-00:" &amp; M$7 &amp; "]",Parámetros!$C$4,Parámetros!$C$5,Parámetros!$C$6)</f>
        <v>4</v>
      </c>
      <c r="N13" s="21">
        <f>[1]!NecAccess("Reconciliation","*SERVER.FLD0000003","Count","*SERVER.FLD0000001,Company.Code,¬*SERVER.FLD00000013,*SERVER.FLD00000012,BankBranch.Code,Bank.Code,AccountMaster.Code",$C13,Parámetros!$C$3,"['0000-00:" &amp; N$7 &amp; "]","['0000-00:" &amp; N$7 &amp; "]",Parámetros!$C$4,Parámetros!$C$5,Parámetros!$C$6)</f>
        <v>4</v>
      </c>
      <c r="O13" s="21">
        <f>[1]!NecAccess("Reconciliation","*SERVER.FLD0000003","Count","*SERVER.FLD0000001,Company.Code,¬*SERVER.FLD00000013,*SERVER.FLD00000012,BankBranch.Code,Bank.Code,AccountMaster.Code",$C13,Parámetros!$C$3,"['0000-00:" &amp; O$7 &amp; "]","['0000-00:" &amp; O$7 &amp; "]",Parámetros!$C$4,Parámetros!$C$5,Parámetros!$C$6)</f>
        <v>4</v>
      </c>
      <c r="P13" s="21">
        <f>[1]!NecAccess("Reconciliation","*SERVER.FLD0000003","Count","*SERVER.FLD0000001,Company.Code,¬*SERVER.FLD00000013,*SERVER.FLD00000012,BankBranch.Code,Bank.Code,AccountMaster.Code",$C13,Parámetros!$C$3,"['0000-00:" &amp; P$7 &amp; "]","['0000-00:" &amp; P$7 &amp; "]",Parámetros!$C$4,Parámetros!$C$5,Parámetros!$C$6)</f>
        <v>4</v>
      </c>
      <c r="Q13" s="21">
        <f>[1]!NecAccess("Reconciliation","*SERVER.FLD0000003","Count","*SERVER.FLD0000001,Company.Code,¬*SERVER.FLD00000013,*SERVER.FLD00000012,BankBranch.Code,Bank.Code,AccountMaster.Code",$C13,Parámetros!$C$3,"['0000-00:" &amp; Q$7 &amp; "]","['0000-00:" &amp; Q$7 &amp; "]",Parámetros!$C$4,Parámetros!$C$5,Parámetros!$C$6)</f>
        <v>0</v>
      </c>
      <c r="R13" s="21">
        <f>[1]!NecAccess("Reconciliation","*SERVER.FLD0000003","Count","*SERVER.FLD0000001,Company.Code,¬*SERVER.FLD00000013,*SERVER.FLD00000012,BankBranch.Code,Bank.Code,AccountMaster.Code",$C13,Parámetros!$C$3,"['0000-00:" &amp; R$7 &amp; "]","['0000-00:" &amp; R$7 &amp; "]",Parámetros!$C$4,Parámetros!$C$5,Parámetros!$C$6)</f>
        <v>0</v>
      </c>
      <c r="S13" s="21">
        <f>[1]!NecAccess("Reconciliation","*SERVER.FLD0000003","Count","*SERVER.FLD0000001,Company.Code,¬*SERVER.FLD00000013,*SERVER.FLD00000012,BankBranch.Code,Bank.Code,AccountMaster.Code",$C13,Parámetros!$C$3,"['0000-00:" &amp; S$7 &amp; "]","['0000-00:" &amp; S$7 &amp; "]",Parámetros!$C$4,Parámetros!$C$5,Parámetros!$C$6)</f>
        <v>0</v>
      </c>
      <c r="T13" s="21">
        <f>[1]!NecAccess("Reconciliation","*SERVER.FLD0000003","Count","*SERVER.FLD0000001,Company.Code,¬*SERVER.FLD00000013,*SERVER.FLD00000012,BankBranch.Code,Bank.Code,AccountMaster.Code",$C13,Parámetros!$C$3,"['0000-00:" &amp; T$7 &amp; "]","['0000-00:" &amp; T$7 &amp; "]",Parámetros!$C$4,Parámetros!$C$5,Parámetros!$C$6)</f>
        <v>0</v>
      </c>
      <c r="U13" s="21">
        <f>[1]!NecAccess("Reconciliation","*SERVER.FLD0000003","Count","*SERVER.FLD0000001,Company.Code,¬*SERVER.FLD00000013,*SERVER.FLD00000012,BankBranch.Code,Bank.Code,AccountMaster.Code",$C13,Parámetros!$C$3,"['0000-00:" &amp; U$7 &amp; "]","['0000-00:" &amp; U$7 &amp; "]",Parámetros!$C$4,Parámetros!$C$5,Parámetros!$C$6)</f>
        <v>0</v>
      </c>
      <c r="V13" s="21">
        <f>[1]!NecAccess("Reconciliation","*SERVER.FLD0000003","Count","*SERVER.FLD0000001,Company.Code,¬*SERVER.FLD00000013,*SERVER.FLD00000012,BankBranch.Code,Bank.Code,AccountMaster.Code",$C13,Parámetros!$C$3,"['0000-00:" &amp; V$7 &amp; "]","['0000-00:" &amp; V$7 &amp; "]",Parámetros!$C$4,Parámetros!$C$5,Parámetros!$C$6)</f>
        <v>0</v>
      </c>
      <c r="W13" s="50"/>
      <c r="X13" s="51"/>
      <c r="Y13" s="51"/>
      <c r="Z13" s="51"/>
      <c r="AA13" s="73">
        <f>H13</f>
        <v>1</v>
      </c>
      <c r="AB13" s="51">
        <f>[1]!NecAccess("Reconciliation","*SERVER.FLD0000003","Count","ReconResultMaster.EntryType,*SERVER.FLD0000001,Company.Code,BankBranch.Code,Bank.Code,AccountMaster.Code,¬*SERVER.FLD00000013,*SERVER.FLD00000012",AB$12,$C13,Parámetros!$C$3,Parámetros!$C$4,Parámetros!$C$5,Parámetros!$C$6,"['0000-00:" &amp; $V$7 &amp; "]","['0000-00:" &amp; $V$7 &amp; "]")</f>
        <v>0</v>
      </c>
      <c r="AC13" s="51">
        <f>[1]!NecAccess("Reconciliation","*SERVER.FLD0000003","Count","ReconResultMaster.EntryType,*SERVER.FLD0000001,Company.Code,BankBranch.Code,Bank.Code,AccountMaster.Code,¬*SERVER.FLD00000013,*SERVER.FLD00000012",AC$12,$C13,Parámetros!$C$3,Parámetros!$C$4,Parámetros!$C$5,Parámetros!$C$6,"['0000-00:" &amp; $V$7 &amp; "]","['0000-00:" &amp; $V$7 &amp; "]")</f>
        <v>0</v>
      </c>
      <c r="AD13" s="51"/>
      <c r="AE13" s="51"/>
      <c r="AF13" s="51"/>
      <c r="AG13" s="51"/>
    </row>
    <row r="14" spans="2:33" x14ac:dyDescent="0.25">
      <c r="B14" s="68" t="str">
        <f t="shared" ref="B14:B17" si="1">IF(C14="","",_xlfn.CONCAT(C14,","))</f>
        <v>30,36,</v>
      </c>
      <c r="C14" s="71" t="s">
        <v>14</v>
      </c>
      <c r="E14" s="49"/>
      <c r="F14" s="49"/>
      <c r="G14" s="25"/>
      <c r="H14" s="22">
        <v>2</v>
      </c>
      <c r="I14" s="21">
        <f>[1]!NecAccess("Reconciliation","*SERVER.FLD0000003","Count","*SERVER.FLD0000001,Company.Code,¬*SERVER.FLD00000013,*SERVER.FLD00000012,BankBranch.Code,Bank.Code,AccountMaster.Code",$C14,Parámetros!$C$3,"['0000-00:" &amp; I$7 &amp; "]","['0000-00:" &amp; I$7 &amp; "]",Parámetros!$C$4,Parámetros!$C$5,Parámetros!$C$6)</f>
        <v>0</v>
      </c>
      <c r="J14" s="21">
        <f>[1]!NecAccess("Reconciliation","*SERVER.FLD0000003","Count","*SERVER.FLD0000001,Company.Code,¬*SERVER.FLD00000013,*SERVER.FLD00000012,BankBranch.Code,Bank.Code,AccountMaster.Code",$C14,Parámetros!$C$3,"['0000-00:" &amp; J$7 &amp; "]","['0000-00:" &amp; J$7 &amp; "]",Parámetros!$C$4,Parámetros!$C$5,Parámetros!$C$6)</f>
        <v>0</v>
      </c>
      <c r="K14" s="21">
        <f>[1]!NecAccess("Reconciliation","*SERVER.FLD0000003","Count","*SERVER.FLD0000001,Company.Code,¬*SERVER.FLD00000013,*SERVER.FLD00000012,BankBranch.Code,Bank.Code,AccountMaster.Code",$C14,Parámetros!$C$3,"['0000-00:" &amp; K$7 &amp; "]","['0000-00:" &amp; K$7 &amp; "]",Parámetros!$C$4,Parámetros!$C$5,Parámetros!$C$6)</f>
        <v>0</v>
      </c>
      <c r="L14" s="21">
        <f>[1]!NecAccess("Reconciliation","*SERVER.FLD0000003","Count","*SERVER.FLD0000001,Company.Code,¬*SERVER.FLD00000013,*SERVER.FLD00000012,BankBranch.Code,Bank.Code,AccountMaster.Code",$C14,Parámetros!$C$3,"['0000-00:" &amp; L$7 &amp; "]","['0000-00:" &amp; L$7 &amp; "]",Parámetros!$C$4,Parámetros!$C$5,Parámetros!$C$6)</f>
        <v>0</v>
      </c>
      <c r="M14" s="21">
        <f>[1]!NecAccess("Reconciliation","*SERVER.FLD0000003","Count","*SERVER.FLD0000001,Company.Code,¬*SERVER.FLD00000013,*SERVER.FLD00000012,BankBranch.Code,Bank.Code,AccountMaster.Code",$C14,Parámetros!$C$3,"['0000-00:" &amp; M$7 &amp; "]","['0000-00:" &amp; M$7 &amp; "]",Parámetros!$C$4,Parámetros!$C$5,Parámetros!$C$6)</f>
        <v>0</v>
      </c>
      <c r="N14" s="21">
        <f>[1]!NecAccess("Reconciliation","*SERVER.FLD0000003","Count","*SERVER.FLD0000001,Company.Code,¬*SERVER.FLD00000013,*SERVER.FLD00000012,BankBranch.Code,Bank.Code,AccountMaster.Code",$C14,Parámetros!$C$3,"['0000-00:" &amp; N$7 &amp; "]","['0000-00:" &amp; N$7 &amp; "]",Parámetros!$C$4,Parámetros!$C$5,Parámetros!$C$6)</f>
        <v>0</v>
      </c>
      <c r="O14" s="21">
        <f>[1]!NecAccess("Reconciliation","*SERVER.FLD0000003","Count","*SERVER.FLD0000001,Company.Code,¬*SERVER.FLD00000013,*SERVER.FLD00000012,BankBranch.Code,Bank.Code,AccountMaster.Code",$C14,Parámetros!$C$3,"['0000-00:" &amp; O$7 &amp; "]","['0000-00:" &amp; O$7 &amp; "]",Parámetros!$C$4,Parámetros!$C$5,Parámetros!$C$6)</f>
        <v>0</v>
      </c>
      <c r="P14" s="21">
        <f>[1]!NecAccess("Reconciliation","*SERVER.FLD0000003","Count","*SERVER.FLD0000001,Company.Code,¬*SERVER.FLD00000013,*SERVER.FLD00000012,BankBranch.Code,Bank.Code,AccountMaster.Code",$C14,Parámetros!$C$3,"['0000-00:" &amp; P$7 &amp; "]","['0000-00:" &amp; P$7 &amp; "]",Parámetros!$C$4,Parámetros!$C$5,Parámetros!$C$6)</f>
        <v>0</v>
      </c>
      <c r="Q14" s="21">
        <f>[1]!NecAccess("Reconciliation","*SERVER.FLD0000003","Count","*SERVER.FLD0000001,Company.Code,¬*SERVER.FLD00000013,*SERVER.FLD00000012,BankBranch.Code,Bank.Code,AccountMaster.Code",$C14,Parámetros!$C$3,"['0000-00:" &amp; Q$7 &amp; "]","['0000-00:" &amp; Q$7 &amp; "]",Parámetros!$C$4,Parámetros!$C$5,Parámetros!$C$6)</f>
        <v>0</v>
      </c>
      <c r="R14" s="21">
        <f>[1]!NecAccess("Reconciliation","*SERVER.FLD0000003","Count","*SERVER.FLD0000001,Company.Code,¬*SERVER.FLD00000013,*SERVER.FLD00000012,BankBranch.Code,Bank.Code,AccountMaster.Code",$C14,Parámetros!$C$3,"['0000-00:" &amp; R$7 &amp; "]","['0000-00:" &amp; R$7 &amp; "]",Parámetros!$C$4,Parámetros!$C$5,Parámetros!$C$6)</f>
        <v>0</v>
      </c>
      <c r="S14" s="21">
        <f>[1]!NecAccess("Reconciliation","*SERVER.FLD0000003","Count","*SERVER.FLD0000001,Company.Code,¬*SERVER.FLD00000013,*SERVER.FLD00000012,BankBranch.Code,Bank.Code,AccountMaster.Code",$C14,Parámetros!$C$3,"['0000-00:" &amp; S$7 &amp; "]","['0000-00:" &amp; S$7 &amp; "]",Parámetros!$C$4,Parámetros!$C$5,Parámetros!$C$6)</f>
        <v>0</v>
      </c>
      <c r="T14" s="21">
        <f>[1]!NecAccess("Reconciliation","*SERVER.FLD0000003","Count","*SERVER.FLD0000001,Company.Code,¬*SERVER.FLD00000013,*SERVER.FLD00000012,BankBranch.Code,Bank.Code,AccountMaster.Code",$C14,Parámetros!$C$3,"['0000-00:" &amp; T$7 &amp; "]","['0000-00:" &amp; T$7 &amp; "]",Parámetros!$C$4,Parámetros!$C$5,Parámetros!$C$6)</f>
        <v>0</v>
      </c>
      <c r="U14" s="21">
        <f>[1]!NecAccess("Reconciliation","*SERVER.FLD0000003","Count","*SERVER.FLD0000001,Company.Code,¬*SERVER.FLD00000013,*SERVER.FLD00000012,BankBranch.Code,Bank.Code,AccountMaster.Code",$C14,Parámetros!$C$3,"['0000-00:" &amp; U$7 &amp; "]","['0000-00:" &amp; U$7 &amp; "]",Parámetros!$C$4,Parámetros!$C$5,Parámetros!$C$6)</f>
        <v>0</v>
      </c>
      <c r="V14" s="21">
        <f>[1]!NecAccess("Reconciliation","*SERVER.FLD0000003","Count","*SERVER.FLD0000001,Company.Code,¬*SERVER.FLD00000013,*SERVER.FLD00000012,BankBranch.Code,Bank.Code,AccountMaster.Code",$C14,Parámetros!$C$3,"['0000-00:" &amp; V$7 &amp; "]","['0000-00:" &amp; V$7 &amp; "]",Parámetros!$C$4,Parámetros!$C$5,Parámetros!$C$6)</f>
        <v>0</v>
      </c>
      <c r="W14" s="49"/>
      <c r="X14" s="51"/>
      <c r="Y14" s="51"/>
      <c r="Z14" s="51"/>
      <c r="AA14" s="73">
        <f>H14</f>
        <v>2</v>
      </c>
      <c r="AB14" s="51">
        <f>[1]!NecAccess("Reconciliation","*SERVER.FLD0000003","Count","ReconResultMaster.EntryType,*SERVER.FLD0000001,Company.Code,BankBranch.Code,Bank.Code,AccountMaster.Code,¬*SERVER.FLD00000013,*SERVER.FLD00000012",AB$12,$C14,Parámetros!$C$3,Parámetros!$C$4,Parámetros!$C$5,Parámetros!$C$6,"['0000-00:" &amp; $V$7 &amp; "]","['0000-00:" &amp; $V$7 &amp; "]")</f>
        <v>0</v>
      </c>
      <c r="AC14" s="51">
        <f>[1]!NecAccess("Reconciliation","*SERVER.FLD0000003","Count","ReconResultMaster.EntryType,*SERVER.FLD0000001,Company.Code,BankBranch.Code,Bank.Code,AccountMaster.Code,¬*SERVER.FLD00000013,*SERVER.FLD00000012",AC$12,$C14,Parámetros!$C$3,Parámetros!$C$4,Parámetros!$C$5,Parámetros!$C$6,"['0000-00:" &amp; $V$7 &amp; "]","['0000-00:" &amp; $V$7 &amp; "]")</f>
        <v>0</v>
      </c>
      <c r="AD14" s="51"/>
      <c r="AE14" s="51"/>
      <c r="AF14" s="51"/>
      <c r="AG14" s="51"/>
    </row>
    <row r="15" spans="2:33" x14ac:dyDescent="0.25">
      <c r="B15" s="68" t="str">
        <f t="shared" si="1"/>
        <v>06,</v>
      </c>
      <c r="C15" s="74" t="s">
        <v>16</v>
      </c>
      <c r="D15" s="75"/>
      <c r="E15" s="50"/>
      <c r="F15" s="50"/>
      <c r="G15" s="24"/>
      <c r="H15" s="22">
        <v>3</v>
      </c>
      <c r="I15" s="21">
        <f>[1]!NecAccess("Reconciliation","*SERVER.FLD0000003","Count","*SERVER.FLD0000001,Company.Code,¬*SERVER.FLD00000013,*SERVER.FLD00000012,BankBranch.Code,Bank.Code,AccountMaster.Code",$C15,Parámetros!$C$3,"['0000-00:" &amp; I$7 &amp; "]","['0000-00:" &amp; I$7 &amp; "]",Parámetros!$C$4,Parámetros!$C$5,Parámetros!$C$6)</f>
        <v>0</v>
      </c>
      <c r="J15" s="21">
        <f>[1]!NecAccess("Reconciliation","*SERVER.FLD0000003","Count","*SERVER.FLD0000001,Company.Code,¬*SERVER.FLD00000013,*SERVER.FLD00000012,BankBranch.Code,Bank.Code,AccountMaster.Code",$C15,Parámetros!$C$3,"['0000-00:" &amp; J$7 &amp; "]","['0000-00:" &amp; J$7 &amp; "]",Parámetros!$C$4,Parámetros!$C$5,Parámetros!$C$6)</f>
        <v>0</v>
      </c>
      <c r="K15" s="21">
        <f>[1]!NecAccess("Reconciliation","*SERVER.FLD0000003","Count","*SERVER.FLD0000001,Company.Code,¬*SERVER.FLD00000013,*SERVER.FLD00000012,BankBranch.Code,Bank.Code,AccountMaster.Code",$C15,Parámetros!$C$3,"['0000-00:" &amp; K$7 &amp; "]","['0000-00:" &amp; K$7 &amp; "]",Parámetros!$C$4,Parámetros!$C$5,Parámetros!$C$6)</f>
        <v>0</v>
      </c>
      <c r="L15" s="21">
        <f>[1]!NecAccess("Reconciliation","*SERVER.FLD0000003","Count","*SERVER.FLD0000001,Company.Code,¬*SERVER.FLD00000013,*SERVER.FLD00000012,BankBranch.Code,Bank.Code,AccountMaster.Code",$C15,Parámetros!$C$3,"['0000-00:" &amp; L$7 &amp; "]","['0000-00:" &amp; L$7 &amp; "]",Parámetros!$C$4,Parámetros!$C$5,Parámetros!$C$6)</f>
        <v>15</v>
      </c>
      <c r="M15" s="21">
        <f>[1]!NecAccess("Reconciliation","*SERVER.FLD0000003","Count","*SERVER.FLD0000001,Company.Code,¬*SERVER.FLD00000013,*SERVER.FLD00000012,BankBranch.Code,Bank.Code,AccountMaster.Code",$C15,Parámetros!$C$3,"['0000-00:" &amp; M$7 &amp; "]","['0000-00:" &amp; M$7 &amp; "]",Parámetros!$C$4,Parámetros!$C$5,Parámetros!$C$6)</f>
        <v>15</v>
      </c>
      <c r="N15" s="21">
        <f>[1]!NecAccess("Reconciliation","*SERVER.FLD0000003","Count","*SERVER.FLD0000001,Company.Code,¬*SERVER.FLD00000013,*SERVER.FLD00000012,BankBranch.Code,Bank.Code,AccountMaster.Code",$C15,Parámetros!$C$3,"['0000-00:" &amp; N$7 &amp; "]","['0000-00:" &amp; N$7 &amp; "]",Parámetros!$C$4,Parámetros!$C$5,Parámetros!$C$6)</f>
        <v>15</v>
      </c>
      <c r="O15" s="21">
        <f>[1]!NecAccess("Reconciliation","*SERVER.FLD0000003","Count","*SERVER.FLD0000001,Company.Code,¬*SERVER.FLD00000013,*SERVER.FLD00000012,BankBranch.Code,Bank.Code,AccountMaster.Code",$C15,Parámetros!$C$3,"['0000-00:" &amp; O$7 &amp; "]","['0000-00:" &amp; O$7 &amp; "]",Parámetros!$C$4,Parámetros!$C$5,Parámetros!$C$6)</f>
        <v>15</v>
      </c>
      <c r="P15" s="21">
        <f>[1]!NecAccess("Reconciliation","*SERVER.FLD0000003","Count","*SERVER.FLD0000001,Company.Code,¬*SERVER.FLD00000013,*SERVER.FLD00000012,BankBranch.Code,Bank.Code,AccountMaster.Code",$C15,Parámetros!$C$3,"['0000-00:" &amp; P$7 &amp; "]","['0000-00:" &amp; P$7 &amp; "]",Parámetros!$C$4,Parámetros!$C$5,Parámetros!$C$6)</f>
        <v>15</v>
      </c>
      <c r="Q15" s="21">
        <f>[1]!NecAccess("Reconciliation","*SERVER.FLD0000003","Count","*SERVER.FLD0000001,Company.Code,¬*SERVER.FLD00000013,*SERVER.FLD00000012,BankBranch.Code,Bank.Code,AccountMaster.Code",$C15,Parámetros!$C$3,"['0000-00:" &amp; Q$7 &amp; "]","['0000-00:" &amp; Q$7 &amp; "]",Parámetros!$C$4,Parámetros!$C$5,Parámetros!$C$6)</f>
        <v>0</v>
      </c>
      <c r="R15" s="21">
        <f>[1]!NecAccess("Reconciliation","*SERVER.FLD0000003","Count","*SERVER.FLD0000001,Company.Code,¬*SERVER.FLD00000013,*SERVER.FLD00000012,BankBranch.Code,Bank.Code,AccountMaster.Code",$C15,Parámetros!$C$3,"['0000-00:" &amp; R$7 &amp; "]","['0000-00:" &amp; R$7 &amp; "]",Parámetros!$C$4,Parámetros!$C$5,Parámetros!$C$6)</f>
        <v>0</v>
      </c>
      <c r="S15" s="21">
        <f>[1]!NecAccess("Reconciliation","*SERVER.FLD0000003","Count","*SERVER.FLD0000001,Company.Code,¬*SERVER.FLD00000013,*SERVER.FLD00000012,BankBranch.Code,Bank.Code,AccountMaster.Code",$C15,Parámetros!$C$3,"['0000-00:" &amp; S$7 &amp; "]","['0000-00:" &amp; S$7 &amp; "]",Parámetros!$C$4,Parámetros!$C$5,Parámetros!$C$6)</f>
        <v>0</v>
      </c>
      <c r="T15" s="21">
        <f>[1]!NecAccess("Reconciliation","*SERVER.FLD0000003","Count","*SERVER.FLD0000001,Company.Code,¬*SERVER.FLD00000013,*SERVER.FLD00000012,BankBranch.Code,Bank.Code,AccountMaster.Code",$C15,Parámetros!$C$3,"['0000-00:" &amp; T$7 &amp; "]","['0000-00:" &amp; T$7 &amp; "]",Parámetros!$C$4,Parámetros!$C$5,Parámetros!$C$6)</f>
        <v>0</v>
      </c>
      <c r="U15" s="21">
        <f>[1]!NecAccess("Reconciliation","*SERVER.FLD0000003","Count","*SERVER.FLD0000001,Company.Code,¬*SERVER.FLD00000013,*SERVER.FLD00000012,BankBranch.Code,Bank.Code,AccountMaster.Code",$C15,Parámetros!$C$3,"['0000-00:" &amp; U$7 &amp; "]","['0000-00:" &amp; U$7 &amp; "]",Parámetros!$C$4,Parámetros!$C$5,Parámetros!$C$6)</f>
        <v>0</v>
      </c>
      <c r="V15" s="21">
        <f>[1]!NecAccess("Reconciliation","*SERVER.FLD0000003","Count","*SERVER.FLD0000001,Company.Code,¬*SERVER.FLD00000013,*SERVER.FLD00000012,BankBranch.Code,Bank.Code,AccountMaster.Code",$C15,Parámetros!$C$3,"['0000-00:" &amp; V$7 &amp; "]","['0000-00:" &amp; V$7 &amp; "]",Parámetros!$C$4,Parámetros!$C$5,Parámetros!$C$6)</f>
        <v>0</v>
      </c>
      <c r="W15" s="50"/>
      <c r="X15" s="51"/>
      <c r="Y15" s="51"/>
      <c r="Z15" s="51"/>
      <c r="AA15" s="73">
        <f t="shared" ref="AA15:AA18" si="2">H15</f>
        <v>3</v>
      </c>
      <c r="AB15" s="51">
        <f>[1]!NecAccess("Reconciliation","*SERVER.FLD0000003","Count","ReconResultMaster.EntryType,*SERVER.FLD0000001,Company.Code,BankBranch.Code,Bank.Code,AccountMaster.Code,¬*SERVER.FLD00000013,*SERVER.FLD00000012",AB$12,$C15,Parámetros!$C$3,Parámetros!$C$4,Parámetros!$C$5,Parámetros!$C$6,"['0000-00:" &amp; $V$7 &amp; "]","['0000-00:" &amp; $V$7 &amp; "]")</f>
        <v>0</v>
      </c>
      <c r="AC15" s="51">
        <f>[1]!NecAccess("Reconciliation","*SERVER.FLD0000003","Count","ReconResultMaster.EntryType,*SERVER.FLD0000001,Company.Code,BankBranch.Code,Bank.Code,AccountMaster.Code,¬*SERVER.FLD00000013,*SERVER.FLD00000012",AC$12,$C15,Parámetros!$C$3,Parámetros!$C$4,Parámetros!$C$5,Parámetros!$C$6,"['0000-00:" &amp; $V$7 &amp; "]","['0000-00:" &amp; $V$7 &amp; "]")</f>
        <v>0</v>
      </c>
      <c r="AD15" s="51"/>
      <c r="AE15" s="51"/>
      <c r="AF15" s="51"/>
      <c r="AG15" s="51"/>
    </row>
    <row r="16" spans="2:33" x14ac:dyDescent="0.25">
      <c r="B16" s="68" t="str">
        <f t="shared" si="1"/>
        <v>07,</v>
      </c>
      <c r="C16" s="74" t="s">
        <v>17</v>
      </c>
      <c r="D16" s="75"/>
      <c r="E16" s="50"/>
      <c r="F16" s="50"/>
      <c r="G16" s="24"/>
      <c r="H16" s="22">
        <v>4</v>
      </c>
      <c r="I16" s="21">
        <f>[1]!NecAccess("Reconciliation","*SERVER.FLD0000003","Count","*SERVER.FLD0000001,Company.Code,¬*SERVER.FLD00000013,*SERVER.FLD00000012,BankBranch.Code,Bank.Code,AccountMaster.Code",$C16,Parámetros!$C$3,"['0000-00:" &amp; I$7 &amp; "]","['0000-00:" &amp; I$7 &amp; "]",Parámetros!$C$4,Parámetros!$C$5,Parámetros!$C$6)</f>
        <v>0</v>
      </c>
      <c r="J16" s="21">
        <f>[1]!NecAccess("Reconciliation","*SERVER.FLD0000003","Count","*SERVER.FLD0000001,Company.Code,¬*SERVER.FLD00000013,*SERVER.FLD00000012,BankBranch.Code,Bank.Code,AccountMaster.Code",$C16,Parámetros!$C$3,"['0000-00:" &amp; J$7 &amp; "]","['0000-00:" &amp; J$7 &amp; "]",Parámetros!$C$4,Parámetros!$C$5,Parámetros!$C$6)</f>
        <v>0</v>
      </c>
      <c r="K16" s="21">
        <f>[1]!NecAccess("Reconciliation","*SERVER.FLD0000003","Count","*SERVER.FLD0000001,Company.Code,¬*SERVER.FLD00000013,*SERVER.FLD00000012,BankBranch.Code,Bank.Code,AccountMaster.Code",$C16,Parámetros!$C$3,"['0000-00:" &amp; K$7 &amp; "]","['0000-00:" &amp; K$7 &amp; "]",Parámetros!$C$4,Parámetros!$C$5,Parámetros!$C$6)</f>
        <v>0</v>
      </c>
      <c r="L16" s="21">
        <f>[1]!NecAccess("Reconciliation","*SERVER.FLD0000003","Count","*SERVER.FLD0000001,Company.Code,¬*SERVER.FLD00000013,*SERVER.FLD00000012,BankBranch.Code,Bank.Code,AccountMaster.Code",$C16,Parámetros!$C$3,"['0000-00:" &amp; L$7 &amp; "]","['0000-00:" &amp; L$7 &amp; "]",Parámetros!$C$4,Parámetros!$C$5,Parámetros!$C$6)</f>
        <v>0</v>
      </c>
      <c r="M16" s="21">
        <f>[1]!NecAccess("Reconciliation","*SERVER.FLD0000003","Count","*SERVER.FLD0000001,Company.Code,¬*SERVER.FLD00000013,*SERVER.FLD00000012,BankBranch.Code,Bank.Code,AccountMaster.Code",$C16,Parámetros!$C$3,"['0000-00:" &amp; M$7 &amp; "]","['0000-00:" &amp; M$7 &amp; "]",Parámetros!$C$4,Parámetros!$C$5,Parámetros!$C$6)</f>
        <v>0</v>
      </c>
      <c r="N16" s="21">
        <f>[1]!NecAccess("Reconciliation","*SERVER.FLD0000003","Count","*SERVER.FLD0000001,Company.Code,¬*SERVER.FLD00000013,*SERVER.FLD00000012,BankBranch.Code,Bank.Code,AccountMaster.Code",$C16,Parámetros!$C$3,"['0000-00:" &amp; N$7 &amp; "]","['0000-00:" &amp; N$7 &amp; "]",Parámetros!$C$4,Parámetros!$C$5,Parámetros!$C$6)</f>
        <v>0</v>
      </c>
      <c r="O16" s="21">
        <f>[1]!NecAccess("Reconciliation","*SERVER.FLD0000003","Count","*SERVER.FLD0000001,Company.Code,¬*SERVER.FLD00000013,*SERVER.FLD00000012,BankBranch.Code,Bank.Code,AccountMaster.Code",$C16,Parámetros!$C$3,"['0000-00:" &amp; O$7 &amp; "]","['0000-00:" &amp; O$7 &amp; "]",Parámetros!$C$4,Parámetros!$C$5,Parámetros!$C$6)</f>
        <v>0</v>
      </c>
      <c r="P16" s="21">
        <f>[1]!NecAccess("Reconciliation","*SERVER.FLD0000003","Count","*SERVER.FLD0000001,Company.Code,¬*SERVER.FLD00000013,*SERVER.FLD00000012,BankBranch.Code,Bank.Code,AccountMaster.Code",$C16,Parámetros!$C$3,"['0000-00:" &amp; P$7 &amp; "]","['0000-00:" &amp; P$7 &amp; "]",Parámetros!$C$4,Parámetros!$C$5,Parámetros!$C$6)</f>
        <v>0</v>
      </c>
      <c r="Q16" s="21">
        <f>[1]!NecAccess("Reconciliation","*SERVER.FLD0000003","Count","*SERVER.FLD0000001,Company.Code,¬*SERVER.FLD00000013,*SERVER.FLD00000012,BankBranch.Code,Bank.Code,AccountMaster.Code",$C16,Parámetros!$C$3,"['0000-00:" &amp; Q$7 &amp; "]","['0000-00:" &amp; Q$7 &amp; "]",Parámetros!$C$4,Parámetros!$C$5,Parámetros!$C$6)</f>
        <v>1</v>
      </c>
      <c r="R16" s="21">
        <f>[1]!NecAccess("Reconciliation","*SERVER.FLD0000003","Count","*SERVER.FLD0000001,Company.Code,¬*SERVER.FLD00000013,*SERVER.FLD00000012,BankBranch.Code,Bank.Code,AccountMaster.Code",$C16,Parámetros!$C$3,"['0000-00:" &amp; R$7 &amp; "]","['0000-00:" &amp; R$7 &amp; "]",Parámetros!$C$4,Parámetros!$C$5,Parámetros!$C$6)</f>
        <v>1</v>
      </c>
      <c r="S16" s="21">
        <f>[1]!NecAccess("Reconciliation","*SERVER.FLD0000003","Count","*SERVER.FLD0000001,Company.Code,¬*SERVER.FLD00000013,*SERVER.FLD00000012,BankBranch.Code,Bank.Code,AccountMaster.Code",$C16,Parámetros!$C$3,"['0000-00:" &amp; S$7 &amp; "]","['0000-00:" &amp; S$7 &amp; "]",Parámetros!$C$4,Parámetros!$C$5,Parámetros!$C$6)</f>
        <v>1</v>
      </c>
      <c r="T16" s="21">
        <f>[1]!NecAccess("Reconciliation","*SERVER.FLD0000003","Count","*SERVER.FLD0000001,Company.Code,¬*SERVER.FLD00000013,*SERVER.FLD00000012,BankBranch.Code,Bank.Code,AccountMaster.Code",$C16,Parámetros!$C$3,"['0000-00:" &amp; T$7 &amp; "]","['0000-00:" &amp; T$7 &amp; "]",Parámetros!$C$4,Parámetros!$C$5,Parámetros!$C$6)</f>
        <v>1</v>
      </c>
      <c r="U16" s="21">
        <f>[1]!NecAccess("Reconciliation","*SERVER.FLD0000003","Count","*SERVER.FLD0000001,Company.Code,¬*SERVER.FLD00000013,*SERVER.FLD00000012,BankBranch.Code,Bank.Code,AccountMaster.Code",$C16,Parámetros!$C$3,"['0000-00:" &amp; U$7 &amp; "]","['0000-00:" &amp; U$7 &amp; "]",Parámetros!$C$4,Parámetros!$C$5,Parámetros!$C$6)</f>
        <v>1</v>
      </c>
      <c r="V16" s="21">
        <f>[1]!NecAccess("Reconciliation","*SERVER.FLD0000003","Count","*SERVER.FLD0000001,Company.Code,¬*SERVER.FLD00000013,*SERVER.FLD00000012,BankBranch.Code,Bank.Code,AccountMaster.Code",$C16,Parámetros!$C$3,"['0000-00:" &amp; V$7 &amp; "]","['0000-00:" &amp; V$7 &amp; "]",Parámetros!$C$4,Parámetros!$C$5,Parámetros!$C$6)</f>
        <v>1</v>
      </c>
      <c r="W16" s="50"/>
      <c r="X16" s="51"/>
      <c r="Y16" s="51"/>
      <c r="Z16" s="51"/>
      <c r="AA16" s="73">
        <f t="shared" si="2"/>
        <v>4</v>
      </c>
      <c r="AB16" s="51">
        <f>[1]!NecAccess("Reconciliation","*SERVER.FLD0000003","Count","ReconResultMaster.EntryType,*SERVER.FLD0000001,Company.Code,BankBranch.Code,Bank.Code,AccountMaster.Code,¬*SERVER.FLD00000013,*SERVER.FLD00000012",AB$12,$C16,Parámetros!$C$3,Parámetros!$C$4,Parámetros!$C$5,Parámetros!$C$6,"['0000-00:" &amp; $V$7 &amp; "]","['0000-00:" &amp; $V$7 &amp; "]")</f>
        <v>1</v>
      </c>
      <c r="AC16" s="51">
        <f>[1]!NecAccess("Reconciliation","*SERVER.FLD0000003","Count","ReconResultMaster.EntryType,*SERVER.FLD0000001,Company.Code,BankBranch.Code,Bank.Code,AccountMaster.Code,¬*SERVER.FLD00000013,*SERVER.FLD00000012",AC$12,$C16,Parámetros!$C$3,Parámetros!$C$4,Parámetros!$C$5,Parámetros!$C$6,"['0000-00:" &amp; $V$7 &amp; "]","['0000-00:" &amp; $V$7 &amp; "]")</f>
        <v>0</v>
      </c>
      <c r="AD16" s="51"/>
      <c r="AE16" s="51"/>
      <c r="AF16" s="51"/>
      <c r="AG16" s="51"/>
    </row>
    <row r="17" spans="2:33" x14ac:dyDescent="0.25">
      <c r="B17" s="68" t="str">
        <f t="shared" si="1"/>
        <v>08,</v>
      </c>
      <c r="C17" s="74" t="s">
        <v>19</v>
      </c>
      <c r="D17" s="75"/>
      <c r="E17" s="50"/>
      <c r="F17" s="50"/>
      <c r="G17" s="24"/>
      <c r="H17" s="22">
        <v>5</v>
      </c>
      <c r="I17" s="21">
        <f>[1]!NecAccess("Reconciliation","*SERVER.FLD0000003","Count","*SERVER.FLD0000001,Company.Code,¬*SERVER.FLD00000013,*SERVER.FLD00000012,BankBranch.Code,Bank.Code,AccountMaster.Code",$C17,Parámetros!$C$3,"['0000-00:" &amp; I$7 &amp; "]","['0000-00:" &amp; I$7 &amp; "]",Parámetros!$C$4,Parámetros!$C$5,Parámetros!$C$6)</f>
        <v>0</v>
      </c>
      <c r="J17" s="21">
        <f>[1]!NecAccess("Reconciliation","*SERVER.FLD0000003","Count","*SERVER.FLD0000001,Company.Code,¬*SERVER.FLD00000013,*SERVER.FLD00000012,BankBranch.Code,Bank.Code,AccountMaster.Code",$C17,Parámetros!$C$3,"['0000-00:" &amp; J$7 &amp; "]","['0000-00:" &amp; J$7 &amp; "]",Parámetros!$C$4,Parámetros!$C$5,Parámetros!$C$6)</f>
        <v>0</v>
      </c>
      <c r="K17" s="21">
        <f>[1]!NecAccess("Reconciliation","*SERVER.FLD0000003","Count","*SERVER.FLD0000001,Company.Code,¬*SERVER.FLD00000013,*SERVER.FLD00000012,BankBranch.Code,Bank.Code,AccountMaster.Code",$C17,Parámetros!$C$3,"['0000-00:" &amp; K$7 &amp; "]","['0000-00:" &amp; K$7 &amp; "]",Parámetros!$C$4,Parámetros!$C$5,Parámetros!$C$6)</f>
        <v>0</v>
      </c>
      <c r="L17" s="21">
        <f>[1]!NecAccess("Reconciliation","*SERVER.FLD0000003","Count","*SERVER.FLD0000001,Company.Code,¬*SERVER.FLD00000013,*SERVER.FLD00000012,BankBranch.Code,Bank.Code,AccountMaster.Code",$C17,Parámetros!$C$3,"['0000-00:" &amp; L$7 &amp; "]","['0000-00:" &amp; L$7 &amp; "]",Parámetros!$C$4,Parámetros!$C$5,Parámetros!$C$6)</f>
        <v>0</v>
      </c>
      <c r="M17" s="21">
        <f>[1]!NecAccess("Reconciliation","*SERVER.FLD0000003","Count","*SERVER.FLD0000001,Company.Code,¬*SERVER.FLD00000013,*SERVER.FLD00000012,BankBranch.Code,Bank.Code,AccountMaster.Code",$C17,Parámetros!$C$3,"['0000-00:" &amp; M$7 &amp; "]","['0000-00:" &amp; M$7 &amp; "]",Parámetros!$C$4,Parámetros!$C$5,Parámetros!$C$6)</f>
        <v>0</v>
      </c>
      <c r="N17" s="21">
        <f>[1]!NecAccess("Reconciliation","*SERVER.FLD0000003","Count","*SERVER.FLD0000001,Company.Code,¬*SERVER.FLD00000013,*SERVER.FLD00000012,BankBranch.Code,Bank.Code,AccountMaster.Code",$C17,Parámetros!$C$3,"['0000-00:" &amp; N$7 &amp; "]","['0000-00:" &amp; N$7 &amp; "]",Parámetros!$C$4,Parámetros!$C$5,Parámetros!$C$6)</f>
        <v>0</v>
      </c>
      <c r="O17" s="21">
        <f>[1]!NecAccess("Reconciliation","*SERVER.FLD0000003","Count","*SERVER.FLD0000001,Company.Code,¬*SERVER.FLD00000013,*SERVER.FLD00000012,BankBranch.Code,Bank.Code,AccountMaster.Code",$C17,Parámetros!$C$3,"['0000-00:" &amp; O$7 &amp; "]","['0000-00:" &amp; O$7 &amp; "]",Parámetros!$C$4,Parámetros!$C$5,Parámetros!$C$6)</f>
        <v>0</v>
      </c>
      <c r="P17" s="21">
        <f>[1]!NecAccess("Reconciliation","*SERVER.FLD0000003","Count","*SERVER.FLD0000001,Company.Code,¬*SERVER.FLD00000013,*SERVER.FLD00000012,BankBranch.Code,Bank.Code,AccountMaster.Code",$C17,Parámetros!$C$3,"['0000-00:" &amp; P$7 &amp; "]","['0000-00:" &amp; P$7 &amp; "]",Parámetros!$C$4,Parámetros!$C$5,Parámetros!$C$6)</f>
        <v>0</v>
      </c>
      <c r="Q17" s="21">
        <f>[1]!NecAccess("Reconciliation","*SERVER.FLD0000003","Count","*SERVER.FLD0000001,Company.Code,¬*SERVER.FLD00000013,*SERVER.FLD00000012,BankBranch.Code,Bank.Code,AccountMaster.Code",$C17,Parámetros!$C$3,"['0000-00:" &amp; Q$7 &amp; "]","['0000-00:" &amp; Q$7 &amp; "]",Parámetros!$C$4,Parámetros!$C$5,Parámetros!$C$6)</f>
        <v>0</v>
      </c>
      <c r="R17" s="21">
        <f>[1]!NecAccess("Reconciliation","*SERVER.FLD0000003","Count","*SERVER.FLD0000001,Company.Code,¬*SERVER.FLD00000013,*SERVER.FLD00000012,BankBranch.Code,Bank.Code,AccountMaster.Code",$C17,Parámetros!$C$3,"['0000-00:" &amp; R$7 &amp; "]","['0000-00:" &amp; R$7 &amp; "]",Parámetros!$C$4,Parámetros!$C$5,Parámetros!$C$6)</f>
        <v>0</v>
      </c>
      <c r="S17" s="21">
        <f>[1]!NecAccess("Reconciliation","*SERVER.FLD0000003","Count","*SERVER.FLD0000001,Company.Code,¬*SERVER.FLD00000013,*SERVER.FLD00000012,BankBranch.Code,Bank.Code,AccountMaster.Code",$C17,Parámetros!$C$3,"['0000-00:" &amp; S$7 &amp; "]","['0000-00:" &amp; S$7 &amp; "]",Parámetros!$C$4,Parámetros!$C$5,Parámetros!$C$6)</f>
        <v>0</v>
      </c>
      <c r="T17" s="21">
        <f>[1]!NecAccess("Reconciliation","*SERVER.FLD0000003","Count","*SERVER.FLD0000001,Company.Code,¬*SERVER.FLD00000013,*SERVER.FLD00000012,BankBranch.Code,Bank.Code,AccountMaster.Code",$C17,Parámetros!$C$3,"['0000-00:" &amp; T$7 &amp; "]","['0000-00:" &amp; T$7 &amp; "]",Parámetros!$C$4,Parámetros!$C$5,Parámetros!$C$6)</f>
        <v>0</v>
      </c>
      <c r="U17" s="21">
        <f>[1]!NecAccess("Reconciliation","*SERVER.FLD0000003","Count","*SERVER.FLD0000001,Company.Code,¬*SERVER.FLD00000013,*SERVER.FLD00000012,BankBranch.Code,Bank.Code,AccountMaster.Code",$C17,Parámetros!$C$3,"['0000-00:" &amp; U$7 &amp; "]","['0000-00:" &amp; U$7 &amp; "]",Parámetros!$C$4,Parámetros!$C$5,Parámetros!$C$6)</f>
        <v>0</v>
      </c>
      <c r="V17" s="21">
        <f>[1]!NecAccess("Reconciliation","*SERVER.FLD0000003","Count","*SERVER.FLD0000001,Company.Code,¬*SERVER.FLD00000013,*SERVER.FLD00000012,BankBranch.Code,Bank.Code,AccountMaster.Code",$C17,Parámetros!$C$3,"['0000-00:" &amp; V$7 &amp; "]","['0000-00:" &amp; V$7 &amp; "]",Parámetros!$C$4,Parámetros!$C$5,Parámetros!$C$6)</f>
        <v>0</v>
      </c>
      <c r="W17" s="50"/>
      <c r="X17" s="51"/>
      <c r="Y17" s="51"/>
      <c r="Z17" s="51"/>
      <c r="AA17" s="73">
        <f t="shared" si="2"/>
        <v>5</v>
      </c>
      <c r="AB17" s="51">
        <f>[1]!NecAccess("Reconciliation","*SERVER.FLD0000003","Count","ReconResultMaster.EntryType,*SERVER.FLD0000001,Company.Code,BankBranch.Code,Bank.Code,AccountMaster.Code,¬*SERVER.FLD00000013,*SERVER.FLD00000012",AB$12,$C17,Parámetros!$C$3,Parámetros!$C$4,Parámetros!$C$5,Parámetros!$C$6,"['0000-00:" &amp; $V$7 &amp; "]","['0000-00:" &amp; $V$7 &amp; "]")</f>
        <v>0</v>
      </c>
      <c r="AC17" s="51">
        <f>[1]!NecAccess("Reconciliation","*SERVER.FLD0000003","Count","ReconResultMaster.EntryType,*SERVER.FLD0000001,Company.Code,BankBranch.Code,Bank.Code,AccountMaster.Code,¬*SERVER.FLD00000013,*SERVER.FLD00000012",AC$12,$C17,Parámetros!$C$3,Parámetros!$C$4,Parámetros!$C$5,Parámetros!$C$6,"['0000-00:" &amp; $V$7 &amp; "]","['0000-00:" &amp; $V$7 &amp; "]")</f>
        <v>0</v>
      </c>
      <c r="AD17" s="51"/>
      <c r="AE17" s="51"/>
      <c r="AF17" s="51"/>
      <c r="AG17" s="51"/>
    </row>
    <row r="18" spans="2:33" x14ac:dyDescent="0.25">
      <c r="C18" s="76" t="str">
        <f>LEFT(_xlfn.CONCAT(B13:B17),LEN(_xlfn.CONCAT(B13:B17))-1)</f>
        <v>01,30,36,06,07,08</v>
      </c>
      <c r="E18" s="49"/>
      <c r="F18" s="49"/>
      <c r="G18" s="25"/>
      <c r="H18" s="22" t="s">
        <v>88</v>
      </c>
      <c r="I18" s="21">
        <f>[1]!NecAccess("Reconciliation","*SERVER.FLD0000003","Count","¬*SERVER.FLD0000001,Company.Code,¬*SERVER.FLD00000013,*SERVER.FLD00000012,BankBranch.Code,Bank.Code,AccountMaster.Code",$C18,Parámetros!$C$3,"['0000-00:" &amp; I$7 &amp; "]","['0000-00:" &amp; I$7 &amp; "]",Parámetros!$C$4,Parámetros!$C$5,Parámetros!$C$6)</f>
        <v>0</v>
      </c>
      <c r="J18" s="21">
        <f>[1]!NecAccess("Reconciliation","*SERVER.FLD0000003","Count","¬*SERVER.FLD0000001,Company.Code,¬*SERVER.FLD00000013,*SERVER.FLD00000012,BankBranch.Code,Bank.Code,AccountMaster.Code",$C18,Parámetros!$C$3,"['0000-00:" &amp; J$7 &amp; "]","['0000-00:" &amp; J$7 &amp; "]",Parámetros!$C$4,Parámetros!$C$5,Parámetros!$C$6)</f>
        <v>0</v>
      </c>
      <c r="K18" s="21">
        <f>[1]!NecAccess("Reconciliation","*SERVER.FLD0000003","Count","¬*SERVER.FLD0000001,Company.Code,¬*SERVER.FLD00000013,*SERVER.FLD00000012,BankBranch.Code,Bank.Code,AccountMaster.Code",$C18,Parámetros!$C$3,"['0000-00:" &amp; K$7 &amp; "]","['0000-00:" &amp; K$7 &amp; "]",Parámetros!$C$4,Parámetros!$C$5,Parámetros!$C$6)</f>
        <v>0</v>
      </c>
      <c r="L18" s="21">
        <f>[1]!NecAccess("Reconciliation","*SERVER.FLD0000003","Count","¬*SERVER.FLD0000001,Company.Code,¬*SERVER.FLD00000013,*SERVER.FLD00000012,BankBranch.Code,Bank.Code,AccountMaster.Code",$C18,Parámetros!$C$3,"['0000-00:" &amp; L$7 &amp; "]","['0000-00:" &amp; L$7 &amp; "]",Parámetros!$C$4,Parámetros!$C$5,Parámetros!$C$6)</f>
        <v>66</v>
      </c>
      <c r="M18" s="21">
        <f>[1]!NecAccess("Reconciliation","*SERVER.FLD0000003","Count","¬*SERVER.FLD0000001,Company.Code,¬*SERVER.FLD00000013,*SERVER.FLD00000012,BankBranch.Code,Bank.Code,AccountMaster.Code",$C18,Parámetros!$C$3,"['0000-00:" &amp; M$7 &amp; "]","['0000-00:" &amp; M$7 &amp; "]",Parámetros!$C$4,Parámetros!$C$5,Parámetros!$C$6)</f>
        <v>66</v>
      </c>
      <c r="N18" s="21">
        <f>[1]!NecAccess("Reconciliation","*SERVER.FLD0000003","Count","¬*SERVER.FLD0000001,Company.Code,¬*SERVER.FLD00000013,*SERVER.FLD00000012,BankBranch.Code,Bank.Code,AccountMaster.Code",$C18,Parámetros!$C$3,"['0000-00:" &amp; N$7 &amp; "]","['0000-00:" &amp; N$7 &amp; "]",Parámetros!$C$4,Parámetros!$C$5,Parámetros!$C$6)</f>
        <v>66</v>
      </c>
      <c r="O18" s="21">
        <f>[1]!NecAccess("Reconciliation","*SERVER.FLD0000003","Count","¬*SERVER.FLD0000001,Company.Code,¬*SERVER.FLD00000013,*SERVER.FLD00000012,BankBranch.Code,Bank.Code,AccountMaster.Code",$C18,Parámetros!$C$3,"['0000-00:" &amp; O$7 &amp; "]","['0000-00:" &amp; O$7 &amp; "]",Parámetros!$C$4,Parámetros!$C$5,Parámetros!$C$6)</f>
        <v>66</v>
      </c>
      <c r="P18" s="21">
        <f>[1]!NecAccess("Reconciliation","*SERVER.FLD0000003","Count","¬*SERVER.FLD0000001,Company.Code,¬*SERVER.FLD00000013,*SERVER.FLD00000012,BankBranch.Code,Bank.Code,AccountMaster.Code",$C18,Parámetros!$C$3,"['0000-00:" &amp; P$7 &amp; "]","['0000-00:" &amp; P$7 &amp; "]",Parámetros!$C$4,Parámetros!$C$5,Parámetros!$C$6)</f>
        <v>66</v>
      </c>
      <c r="Q18" s="21">
        <f>[1]!NecAccess("Reconciliation","*SERVER.FLD0000003","Count","¬*SERVER.FLD0000001,Company.Code,¬*SERVER.FLD00000013,*SERVER.FLD00000012,BankBranch.Code,Bank.Code,AccountMaster.Code",$C18,Parámetros!$C$3,"['0000-00:" &amp; Q$7 &amp; "]","['0000-00:" &amp; Q$7 &amp; "]",Parámetros!$C$4,Parámetros!$C$5,Parámetros!$C$6)</f>
        <v>4</v>
      </c>
      <c r="R18" s="21">
        <f>[1]!NecAccess("Reconciliation","*SERVER.FLD0000003","Count","¬*SERVER.FLD0000001,Company.Code,¬*SERVER.FLD00000013,*SERVER.FLD00000012,BankBranch.Code,Bank.Code,AccountMaster.Code",$C18,Parámetros!$C$3,"['0000-00:" &amp; R$7 &amp; "]","['0000-00:" &amp; R$7 &amp; "]",Parámetros!$C$4,Parámetros!$C$5,Parámetros!$C$6)</f>
        <v>4</v>
      </c>
      <c r="S18" s="21">
        <f>[1]!NecAccess("Reconciliation","*SERVER.FLD0000003","Count","¬*SERVER.FLD0000001,Company.Code,¬*SERVER.FLD00000013,*SERVER.FLD00000012,BankBranch.Code,Bank.Code,AccountMaster.Code",$C18,Parámetros!$C$3,"['0000-00:" &amp; S$7 &amp; "]","['0000-00:" &amp; S$7 &amp; "]",Parámetros!$C$4,Parámetros!$C$5,Parámetros!$C$6)</f>
        <v>4</v>
      </c>
      <c r="T18" s="21">
        <f>[1]!NecAccess("Reconciliation","*SERVER.FLD0000003","Count","¬*SERVER.FLD0000001,Company.Code,¬*SERVER.FLD00000013,*SERVER.FLD00000012,BankBranch.Code,Bank.Code,AccountMaster.Code",$C18,Parámetros!$C$3,"['0000-00:" &amp; T$7 &amp; "]","['0000-00:" &amp; T$7 &amp; "]",Parámetros!$C$4,Parámetros!$C$5,Parámetros!$C$6)</f>
        <v>4</v>
      </c>
      <c r="U18" s="21">
        <f>[1]!NecAccess("Reconciliation","*SERVER.FLD0000003","Count","¬*SERVER.FLD0000001,Company.Code,¬*SERVER.FLD00000013,*SERVER.FLD00000012,BankBranch.Code,Bank.Code,AccountMaster.Code",$C18,Parámetros!$C$3,"['0000-00:" &amp; U$7 &amp; "]","['0000-00:" &amp; U$7 &amp; "]",Parámetros!$C$4,Parámetros!$C$5,Parámetros!$C$6)</f>
        <v>4</v>
      </c>
      <c r="V18" s="21">
        <f>[1]!NecAccess("Reconciliation","*SERVER.FLD0000003","Count","¬*SERVER.FLD0000001,Company.Code,¬*SERVER.FLD00000013,*SERVER.FLD00000012,BankBranch.Code,Bank.Code,AccountMaster.Code",$C18,Parámetros!$C$3,"['0000-00:" &amp; V$7 &amp; "]","['0000-00:" &amp; V$7 &amp; "]",Parámetros!$C$4,Parámetros!$C$5,Parámetros!$C$6)</f>
        <v>4</v>
      </c>
      <c r="W18" s="49"/>
      <c r="X18" s="51"/>
      <c r="Y18" s="51"/>
      <c r="Z18" s="51"/>
      <c r="AA18" s="73" t="str">
        <f t="shared" si="2"/>
        <v>6 - Otros</v>
      </c>
      <c r="AB18" s="51">
        <f>[1]!NecAccess("Reconciliation","*SERVER.FLD0000003","Count","ReconResultMaster.EntryType,¬*SERVER.FLD0000001,Company.Code,BankBranch.Code,Bank.Code,AccountMaster.Code,¬*SERVER.FLD00000013,*SERVER.FLD00000012",AB$12,$C18,Parámetros!$C$3,Parámetros!$C$4,Parámetros!$C$5,Parámetros!$C$6,"['0000-00:" &amp; $V$7 &amp; "]","['0000-00:" &amp; $V$7 &amp; "]")</f>
        <v>2</v>
      </c>
      <c r="AC18" s="51">
        <f>[1]!NecAccess("Reconciliation","*SERVER.FLD0000003","Count","ReconResultMaster.EntryType,¬*SERVER.FLD0000001,Company.Code,BankBranch.Code,Bank.Code,AccountMaster.Code,¬*SERVER.FLD00000013,*SERVER.FLD00000012",AC$12,$C18,Parámetros!$C$3,Parámetros!$C$4,Parámetros!$C$5,Parámetros!$C$6,"['0000-00:" &amp; $V$7 &amp; "]","['0000-00:" &amp; $V$7 &amp; "]")</f>
        <v>2</v>
      </c>
      <c r="AD18" s="51"/>
      <c r="AE18" s="51"/>
      <c r="AF18" s="51"/>
      <c r="AG18" s="51"/>
    </row>
    <row r="19" spans="2:33" x14ac:dyDescent="0.25">
      <c r="E19" s="49"/>
      <c r="F19" s="49"/>
      <c r="G19" s="25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49"/>
      <c r="X19" s="51"/>
      <c r="Y19" s="51"/>
      <c r="Z19" s="51"/>
      <c r="AA19" s="73"/>
      <c r="AB19" s="51"/>
      <c r="AC19" s="51"/>
      <c r="AD19" s="51"/>
      <c r="AE19" s="51"/>
      <c r="AF19" s="51"/>
      <c r="AG19" s="51"/>
    </row>
    <row r="20" spans="2:33" x14ac:dyDescent="0.25">
      <c r="C20" s="71">
        <v>0</v>
      </c>
      <c r="D20" s="69">
        <v>1</v>
      </c>
      <c r="E20" s="49"/>
      <c r="F20" s="49"/>
      <c r="G20" s="25"/>
      <c r="H20" s="20" t="str">
        <f>_xlfn.CONCAT(C20,IF(D20=9999,"+ mes",_xlfn.CONCAT("-",D20," mes")))</f>
        <v>0-1 mes</v>
      </c>
      <c r="I20" s="21"/>
      <c r="J20" s="21">
        <f>[1]!NecAccess("Reconciliation","*SERVER.FLD0000003","Count","Company.Code,¬*SERVER.FLD00000013,*SERVER.FLD00000012,BankBranch.Code,Bank.Code,AccountMaster.Code",Parámetros!$C$3,"['0000-00:" &amp; J$7 &amp; "]","[" &amp; 'Tramos de Aging'!E22 &amp; ":" &amp; 'Tramos de Aging'!E9 &amp; "]",Parámetros!$C$4,Parámetros!$C$5,Parámetros!$C$6)</f>
        <v>0</v>
      </c>
      <c r="K20" s="21">
        <f>[1]!NecAccess("Reconciliation","*SERVER.FLD0000003","Count","Company.Code,¬*SERVER.FLD00000013,*SERVER.FLD00000012,BankBranch.Code,Bank.Code,AccountMaster.Code",Parámetros!$C$3,"['0000-00:" &amp; K$7 &amp; "]","[" &amp; 'Tramos de Aging'!F22 &amp; ":" &amp; 'Tramos de Aging'!F9 &amp; "]",Parámetros!$C$4,Parámetros!$C$5,Parámetros!$C$6)</f>
        <v>0</v>
      </c>
      <c r="L20" s="21">
        <f>[1]!NecAccess("Reconciliation","*SERVER.FLD0000003","Count","Company.Code,¬*SERVER.FLD00000013,*SERVER.FLD00000012,BankBranch.Code,Bank.Code,AccountMaster.Code",Parámetros!$C$3,"['0000-00:" &amp; L$7 &amp; "]","[" &amp; 'Tramos de Aging'!G22 &amp; ":" &amp; 'Tramos de Aging'!G9 &amp; "]",Parámetros!$C$4,Parámetros!$C$5,Parámetros!$C$6)</f>
        <v>85</v>
      </c>
      <c r="M20" s="21">
        <f>[1]!NecAccess("Reconciliation","*SERVER.FLD0000003","Count","Company.Code,¬*SERVER.FLD00000013,*SERVER.FLD00000012,BankBranch.Code,Bank.Code,AccountMaster.Code",Parámetros!$C$3,"['0000-00:" &amp; M$7 &amp; "]","[" &amp; 'Tramos de Aging'!H22 &amp; ":" &amp; 'Tramos de Aging'!H9 &amp; "]",Parámetros!$C$4,Parámetros!$C$5,Parámetros!$C$6)</f>
        <v>85</v>
      </c>
      <c r="N20" s="21">
        <f>[1]!NecAccess("Reconciliation","*SERVER.FLD0000003","Count","Company.Code,¬*SERVER.FLD00000013,*SERVER.FLD00000012,BankBranch.Code,Bank.Code,AccountMaster.Code",Parámetros!$C$3,"['0000-00:" &amp; N$7 &amp; "]","[" &amp; 'Tramos de Aging'!I22 &amp; ":" &amp; 'Tramos de Aging'!I9 &amp; "]",Parámetros!$C$4,Parámetros!$C$5,Parámetros!$C$6)</f>
        <v>0</v>
      </c>
      <c r="O20" s="21">
        <f>[1]!NecAccess("Reconciliation","*SERVER.FLD0000003","Count","Company.Code,¬*SERVER.FLD00000013,*SERVER.FLD00000012,BankBranch.Code,Bank.Code,AccountMaster.Code",Parámetros!$C$3,"['0000-00:" &amp; O$7 &amp; "]","[" &amp; 'Tramos de Aging'!J22 &amp; ":" &amp; 'Tramos de Aging'!J9 &amp; "]",Parámetros!$C$4,Parámetros!$C$5,Parámetros!$C$6)</f>
        <v>0</v>
      </c>
      <c r="P20" s="21">
        <f>[1]!NecAccess("Reconciliation","*SERVER.FLD0000003","Count","Company.Code,¬*SERVER.FLD00000013,*SERVER.FLD00000012,BankBranch.Code,Bank.Code,AccountMaster.Code",Parámetros!$C$3,"['0000-00:" &amp; P$7 &amp; "]","[" &amp; 'Tramos de Aging'!K22 &amp; ":" &amp; 'Tramos de Aging'!K9 &amp; "]",Parámetros!$C$4,Parámetros!$C$5,Parámetros!$C$6)</f>
        <v>0</v>
      </c>
      <c r="Q20" s="21">
        <f>[1]!NecAccess("Reconciliation","*SERVER.FLD0000003","Count","Company.Code,¬*SERVER.FLD00000013,*SERVER.FLD00000012,BankBranch.Code,Bank.Code,AccountMaster.Code",Parámetros!$C$3,"['0000-00:" &amp; Q$7 &amp; "]","[" &amp; 'Tramos de Aging'!L22 &amp; ":" &amp; 'Tramos de Aging'!L9 &amp; "]",Parámetros!$C$4,Parámetros!$C$5,Parámetros!$C$6)</f>
        <v>2</v>
      </c>
      <c r="R20" s="21">
        <f>[1]!NecAccess("Reconciliation","*SERVER.FLD0000003","Count","Company.Code,¬*SERVER.FLD00000013,*SERVER.FLD00000012,BankBranch.Code,Bank.Code,AccountMaster.Code",Parámetros!$C$3,"['0000-00:" &amp; R$7 &amp; "]","[" &amp; 'Tramos de Aging'!M22 &amp; ":" &amp; 'Tramos de Aging'!M9 &amp; "]",Parámetros!$C$4,Parámetros!$C$5,Parámetros!$C$6)</f>
        <v>2</v>
      </c>
      <c r="S20" s="21">
        <f>[1]!NecAccess("Reconciliation","*SERVER.FLD0000003","Count","Company.Code,¬*SERVER.FLD00000013,*SERVER.FLD00000012,BankBranch.Code,Bank.Code,AccountMaster.Code",Parámetros!$C$3,"['0000-00:" &amp; S$7 &amp; "]","[" &amp; 'Tramos de Aging'!N22 &amp; ":" &amp; 'Tramos de Aging'!N9 &amp; "]",Parámetros!$C$4,Parámetros!$C$5,Parámetros!$C$6)</f>
        <v>0</v>
      </c>
      <c r="T20" s="21">
        <f>[1]!NecAccess("Reconciliation","*SERVER.FLD0000003","Count","Company.Code,¬*SERVER.FLD00000013,*SERVER.FLD00000012,BankBranch.Code,Bank.Code,AccountMaster.Code",Parámetros!$C$3,"['0000-00:" &amp; T$7 &amp; "]","[" &amp; 'Tramos de Aging'!O22 &amp; ":" &amp; 'Tramos de Aging'!O9 &amp; "]",Parámetros!$C$4,Parámetros!$C$5,Parámetros!$C$6)</f>
        <v>0</v>
      </c>
      <c r="U20" s="21">
        <f>[1]!NecAccess("Reconciliation","*SERVER.FLD0000003","Count","Company.Code,¬*SERVER.FLD00000013,*SERVER.FLD00000012,BankBranch.Code,Bank.Code,AccountMaster.Code",Parámetros!$C$3,"['0000-00:" &amp; U$7 &amp; "]","[" &amp; 'Tramos de Aging'!P22 &amp; ":" &amp; 'Tramos de Aging'!P9 &amp; "]",Parámetros!$C$4,Parámetros!$C$5,Parámetros!$C$6)</f>
        <v>0</v>
      </c>
      <c r="V20" s="21">
        <f>[1]!NecAccess("Reconciliation","*SERVER.FLD0000003","Count","Company.Code,¬*SERVER.FLD00000013,*SERVER.FLD00000012,BankBranch.Code,Bank.Code,AccountMaster.Code",Parámetros!$C$3,"['0000-00:" &amp; V$7 &amp; "]","[" &amp; 'Tramos de Aging'!Q22 &amp; ":" &amp; 'Tramos de Aging'!Q9 &amp; "]",Parámetros!$C$4,Parámetros!$C$5,Parámetros!$C$6)</f>
        <v>0</v>
      </c>
      <c r="W20" s="49"/>
      <c r="X20" s="51"/>
      <c r="Y20" s="51"/>
      <c r="Z20" s="51"/>
      <c r="AA20" s="73"/>
      <c r="AB20" s="51"/>
      <c r="AC20" s="51"/>
      <c r="AD20" s="51"/>
      <c r="AE20" s="51"/>
      <c r="AF20" s="51"/>
      <c r="AG20" s="51"/>
    </row>
    <row r="21" spans="2:33" x14ac:dyDescent="0.25">
      <c r="C21" s="71">
        <v>2</v>
      </c>
      <c r="D21" s="69">
        <v>3</v>
      </c>
      <c r="E21" s="49"/>
      <c r="F21" s="49"/>
      <c r="G21" s="25"/>
      <c r="H21" s="85" t="str">
        <f t="shared" ref="H21:H25" si="3">_xlfn.CONCAT(C21,IF(D21=9999,"+ mes",_xlfn.CONCAT("-",D21," mes")))</f>
        <v>2-3 mes</v>
      </c>
      <c r="I21" s="21"/>
      <c r="J21" s="21">
        <f>[1]!NecAccess("Reconciliation","*SERVER.FLD0000003","Count","Company.Code,¬*SERVER.FLD00000013,*SERVER.FLD00000012,BankBranch.Code,Bank.Code,AccountMaster.Code",Parámetros!$C$3,"['0000-00:" &amp; J$7 &amp; "]","[" &amp; 'Tramos de Aging'!E23 &amp; ":" &amp; 'Tramos de Aging'!E10 &amp; "]",Parámetros!$C$4,Parámetros!$C$5,Parámetros!$C$6)</f>
        <v>0</v>
      </c>
      <c r="K21" s="21">
        <f>[1]!NecAccess("Reconciliation","*SERVER.FLD0000003","Count","Company.Code,¬*SERVER.FLD00000013,*SERVER.FLD00000012,BankBranch.Code,Bank.Code,AccountMaster.Code",Parámetros!$C$3,"['0000-00:" &amp; K$7 &amp; "]","[" &amp; 'Tramos de Aging'!F23 &amp; ":" &amp; 'Tramos de Aging'!F10 &amp; "]",Parámetros!$C$4,Parámetros!$C$5,Parámetros!$C$6)</f>
        <v>0</v>
      </c>
      <c r="L21" s="21">
        <f>[1]!NecAccess("Reconciliation","*SERVER.FLD0000003","Count","Company.Code,¬*SERVER.FLD00000013,*SERVER.FLD00000012,BankBranch.Code,Bank.Code,AccountMaster.Code",Parámetros!$C$3,"['0000-00:" &amp; L$7 &amp; "]","[" &amp; 'Tramos de Aging'!G23 &amp; ":" &amp; 'Tramos de Aging'!G10 &amp; "]",Parámetros!$C$4,Parámetros!$C$5,Parámetros!$C$6)</f>
        <v>0</v>
      </c>
      <c r="M21" s="21">
        <f>[1]!NecAccess("Reconciliation","*SERVER.FLD0000003","Count","Company.Code,¬*SERVER.FLD00000013,*SERVER.FLD00000012,BankBranch.Code,Bank.Code,AccountMaster.Code",Parámetros!$C$3,"['0000-00:" &amp; M$7 &amp; "]","[" &amp; 'Tramos de Aging'!H23 &amp; ":" &amp; 'Tramos de Aging'!H10 &amp; "]",Parámetros!$C$4,Parámetros!$C$5,Parámetros!$C$6)</f>
        <v>0</v>
      </c>
      <c r="N21" s="21">
        <f>[1]!NecAccess("Reconciliation","*SERVER.FLD0000003","Count","Company.Code,¬*SERVER.FLD00000013,*SERVER.FLD00000012,BankBranch.Code,Bank.Code,AccountMaster.Code",Parámetros!$C$3,"['0000-00:" &amp; N$7 &amp; "]","[" &amp; 'Tramos de Aging'!I23 &amp; ":" &amp; 'Tramos de Aging'!I10 &amp; "]",Parámetros!$C$4,Parámetros!$C$5,Parámetros!$C$6)</f>
        <v>85</v>
      </c>
      <c r="O21" s="21">
        <f>[1]!NecAccess("Reconciliation","*SERVER.FLD0000003","Count","Company.Code,¬*SERVER.FLD00000013,*SERVER.FLD00000012,BankBranch.Code,Bank.Code,AccountMaster.Code",Parámetros!$C$3,"['0000-00:" &amp; O$7 &amp; "]","[" &amp; 'Tramos de Aging'!J23 &amp; ":" &amp; 'Tramos de Aging'!J10 &amp; "]",Parámetros!$C$4,Parámetros!$C$5,Parámetros!$C$6)</f>
        <v>85</v>
      </c>
      <c r="P21" s="21">
        <f>[1]!NecAccess("Reconciliation","*SERVER.FLD0000003","Count","Company.Code,¬*SERVER.FLD00000013,*SERVER.FLD00000012,BankBranch.Code,Bank.Code,AccountMaster.Code",Parámetros!$C$3,"['0000-00:" &amp; P$7 &amp; "]","[" &amp; 'Tramos de Aging'!K23 &amp; ":" &amp; 'Tramos de Aging'!K10 &amp; "]",Parámetros!$C$4,Parámetros!$C$5,Parámetros!$C$6)</f>
        <v>0</v>
      </c>
      <c r="Q21" s="21">
        <f>[1]!NecAccess("Reconciliation","*SERVER.FLD0000003","Count","Company.Code,¬*SERVER.FLD00000013,*SERVER.FLD00000012,BankBranch.Code,Bank.Code,AccountMaster.Code",Parámetros!$C$3,"['0000-00:" &amp; Q$7 &amp; "]","[" &amp; 'Tramos de Aging'!L23 &amp; ":" &amp; 'Tramos de Aging'!L10 &amp; "]",Parámetros!$C$4,Parámetros!$C$5,Parámetros!$C$6)</f>
        <v>0</v>
      </c>
      <c r="R21" s="21">
        <f>[1]!NecAccess("Reconciliation","*SERVER.FLD0000003","Count","Company.Code,¬*SERVER.FLD00000013,*SERVER.FLD00000012,BankBranch.Code,Bank.Code,AccountMaster.Code",Parámetros!$C$3,"['0000-00:" &amp; R$7 &amp; "]","[" &amp; 'Tramos de Aging'!M23 &amp; ":" &amp; 'Tramos de Aging'!M10 &amp; "]",Parámetros!$C$4,Parámetros!$C$5,Parámetros!$C$6)</f>
        <v>0</v>
      </c>
      <c r="S21" s="21">
        <f>[1]!NecAccess("Reconciliation","*SERVER.FLD0000003","Count","Company.Code,¬*SERVER.FLD00000013,*SERVER.FLD00000012,BankBranch.Code,Bank.Code,AccountMaster.Code",Parámetros!$C$3,"['0000-00:" &amp; S$7 &amp; "]","[" &amp; 'Tramos de Aging'!N23 &amp; ":" &amp; 'Tramos de Aging'!N10 &amp; "]",Parámetros!$C$4,Parámetros!$C$5,Parámetros!$C$6)</f>
        <v>2</v>
      </c>
      <c r="T21" s="21">
        <f>[1]!NecAccess("Reconciliation","*SERVER.FLD0000003","Count","Company.Code,¬*SERVER.FLD00000013,*SERVER.FLD00000012,BankBranch.Code,Bank.Code,AccountMaster.Code",Parámetros!$C$3,"['0000-00:" &amp; T$7 &amp; "]","[" &amp; 'Tramos de Aging'!O23 &amp; ":" &amp; 'Tramos de Aging'!O10 &amp; "]",Parámetros!$C$4,Parámetros!$C$5,Parámetros!$C$6)</f>
        <v>2</v>
      </c>
      <c r="U21" s="21">
        <f>[1]!NecAccess("Reconciliation","*SERVER.FLD0000003","Count","Company.Code,¬*SERVER.FLD00000013,*SERVER.FLD00000012,BankBranch.Code,Bank.Code,AccountMaster.Code",Parámetros!$C$3,"['0000-00:" &amp; U$7 &amp; "]","[" &amp; 'Tramos de Aging'!P23 &amp; ":" &amp; 'Tramos de Aging'!P10 &amp; "]",Parámetros!$C$4,Parámetros!$C$5,Parámetros!$C$6)</f>
        <v>0</v>
      </c>
      <c r="V21" s="21">
        <f>[1]!NecAccess("Reconciliation","*SERVER.FLD0000003","Count","Company.Code,¬*SERVER.FLD00000013,*SERVER.FLD00000012,BankBranch.Code,Bank.Code,AccountMaster.Code",Parámetros!$C$3,"['0000-00:" &amp; V$7 &amp; "]","[" &amp; 'Tramos de Aging'!Q23 &amp; ":" &amp; 'Tramos de Aging'!Q10 &amp; "]",Parámetros!$C$4,Parámetros!$C$5,Parámetros!$C$6)</f>
        <v>0</v>
      </c>
      <c r="W21" s="49"/>
      <c r="X21" s="51"/>
      <c r="Y21" s="51"/>
      <c r="Z21" s="51"/>
      <c r="AA21" s="73"/>
      <c r="AB21" s="51"/>
      <c r="AC21" s="51"/>
      <c r="AD21" s="51"/>
      <c r="AE21" s="51"/>
      <c r="AF21" s="51"/>
      <c r="AG21" s="51"/>
    </row>
    <row r="22" spans="2:33" x14ac:dyDescent="0.25">
      <c r="C22" s="71">
        <v>4</v>
      </c>
      <c r="D22" s="69">
        <v>6</v>
      </c>
      <c r="E22" s="49"/>
      <c r="F22" s="49"/>
      <c r="G22" s="25"/>
      <c r="H22" s="85" t="str">
        <f t="shared" si="3"/>
        <v>4-6 mes</v>
      </c>
      <c r="I22" s="21"/>
      <c r="J22" s="21">
        <f>[1]!NecAccess("Reconciliation","*SERVER.FLD0000003","Count","Company.Code,¬*SERVER.FLD00000013,*SERVER.FLD00000012,BankBranch.Code,Bank.Code,AccountMaster.Code",Parámetros!$C$3,"['0000-00:" &amp; J$7 &amp; "]","[" &amp; 'Tramos de Aging'!E24 &amp; ":" &amp; 'Tramos de Aging'!E11 &amp; "]",Parámetros!$C$4,Parámetros!$C$5,Parámetros!$C$6)</f>
        <v>0</v>
      </c>
      <c r="K22" s="21">
        <f>[1]!NecAccess("Reconciliation","*SERVER.FLD0000003","Count","Company.Code,¬*SERVER.FLD00000013,*SERVER.FLD00000012,BankBranch.Code,Bank.Code,AccountMaster.Code",Parámetros!$C$3,"['0000-00:" &amp; K$7 &amp; "]","[" &amp; 'Tramos de Aging'!F24 &amp; ":" &amp; 'Tramos de Aging'!F11 &amp; "]",Parámetros!$C$4,Parámetros!$C$5,Parámetros!$C$6)</f>
        <v>0</v>
      </c>
      <c r="L22" s="21">
        <f>[1]!NecAccess("Reconciliation","*SERVER.FLD0000003","Count","Company.Code,¬*SERVER.FLD00000013,*SERVER.FLD00000012,BankBranch.Code,Bank.Code,AccountMaster.Code",Parámetros!$C$3,"['0000-00:" &amp; L$7 &amp; "]","[" &amp; 'Tramos de Aging'!G24 &amp; ":" &amp; 'Tramos de Aging'!G11 &amp; "]",Parámetros!$C$4,Parámetros!$C$5,Parámetros!$C$6)</f>
        <v>0</v>
      </c>
      <c r="M22" s="21">
        <f>[1]!NecAccess("Reconciliation","*SERVER.FLD0000003","Count","Company.Code,¬*SERVER.FLD00000013,*SERVER.FLD00000012,BankBranch.Code,Bank.Code,AccountMaster.Code",Parámetros!$C$3,"['0000-00:" &amp; M$7 &amp; "]","[" &amp; 'Tramos de Aging'!H24 &amp; ":" &amp; 'Tramos de Aging'!H11 &amp; "]",Parámetros!$C$4,Parámetros!$C$5,Parámetros!$C$6)</f>
        <v>0</v>
      </c>
      <c r="N22" s="21">
        <f>[1]!NecAccess("Reconciliation","*SERVER.FLD0000003","Count","Company.Code,¬*SERVER.FLD00000013,*SERVER.FLD00000012,BankBranch.Code,Bank.Code,AccountMaster.Code",Parámetros!$C$3,"['0000-00:" &amp; N$7 &amp; "]","[" &amp; 'Tramos de Aging'!I24 &amp; ":" &amp; 'Tramos de Aging'!I11 &amp; "]",Parámetros!$C$4,Parámetros!$C$5,Parámetros!$C$6)</f>
        <v>0</v>
      </c>
      <c r="O22" s="21">
        <f>[1]!NecAccess("Reconciliation","*SERVER.FLD0000003","Count","Company.Code,¬*SERVER.FLD00000013,*SERVER.FLD00000012,BankBranch.Code,Bank.Code,AccountMaster.Code",Parámetros!$C$3,"['0000-00:" &amp; O$7 &amp; "]","[" &amp; 'Tramos de Aging'!J24 &amp; ":" &amp; 'Tramos de Aging'!J11 &amp; "]",Parámetros!$C$4,Parámetros!$C$5,Parámetros!$C$6)</f>
        <v>0</v>
      </c>
      <c r="P22" s="21">
        <f>[1]!NecAccess("Reconciliation","*SERVER.FLD0000003","Count","Company.Code,¬*SERVER.FLD00000013,*SERVER.FLD00000012,BankBranch.Code,Bank.Code,AccountMaster.Code",Parámetros!$C$3,"['0000-00:" &amp; P$7 &amp; "]","[" &amp; 'Tramos de Aging'!K24 &amp; ":" &amp; 'Tramos de Aging'!K11 &amp; "]",Parámetros!$C$4,Parámetros!$C$5,Parámetros!$C$6)</f>
        <v>85</v>
      </c>
      <c r="Q22" s="21">
        <f>[1]!NecAccess("Reconciliation","*SERVER.FLD0000003","Count","Company.Code,¬*SERVER.FLD00000013,*SERVER.FLD00000012,BankBranch.Code,Bank.Code,AccountMaster.Code",Parámetros!$C$3,"['0000-00:" &amp; Q$7 &amp; "]","[" &amp; 'Tramos de Aging'!L24 &amp; ":" &amp; 'Tramos de Aging'!L11 &amp; "]",Parámetros!$C$4,Parámetros!$C$5,Parámetros!$C$6)</f>
        <v>3</v>
      </c>
      <c r="R22" s="21">
        <f>[1]!NecAccess("Reconciliation","*SERVER.FLD0000003","Count","Company.Code,¬*SERVER.FLD00000013,*SERVER.FLD00000012,BankBranch.Code,Bank.Code,AccountMaster.Code",Parámetros!$C$3,"['0000-00:" &amp; R$7 &amp; "]","[" &amp; 'Tramos de Aging'!M24 &amp; ":" &amp; 'Tramos de Aging'!M11 &amp; "]",Parámetros!$C$4,Parámetros!$C$5,Parámetros!$C$6)</f>
        <v>3</v>
      </c>
      <c r="S22" s="21">
        <f>[1]!NecAccess("Reconciliation","*SERVER.FLD0000003","Count","Company.Code,¬*SERVER.FLD00000013,*SERVER.FLD00000012,BankBranch.Code,Bank.Code,AccountMaster.Code",Parámetros!$C$3,"['0000-00:" &amp; S$7 &amp; "]","[" &amp; 'Tramos de Aging'!N24 &amp; ":" &amp; 'Tramos de Aging'!N11 &amp; "]",Parámetros!$C$4,Parámetros!$C$5,Parámetros!$C$6)</f>
        <v>0</v>
      </c>
      <c r="T22" s="21">
        <f>[1]!NecAccess("Reconciliation","*SERVER.FLD0000003","Count","Company.Code,¬*SERVER.FLD00000013,*SERVER.FLD00000012,BankBranch.Code,Bank.Code,AccountMaster.Code",Parámetros!$C$3,"['0000-00:" &amp; T$7 &amp; "]","[" &amp; 'Tramos de Aging'!O24 &amp; ":" &amp; 'Tramos de Aging'!O11 &amp; "]",Parámetros!$C$4,Parámetros!$C$5,Parámetros!$C$6)</f>
        <v>0</v>
      </c>
      <c r="U22" s="21">
        <f>[1]!NecAccess("Reconciliation","*SERVER.FLD0000003","Count","Company.Code,¬*SERVER.FLD00000013,*SERVER.FLD00000012,BankBranch.Code,Bank.Code,AccountMaster.Code",Parámetros!$C$3,"['0000-00:" &amp; U$7 &amp; "]","[" &amp; 'Tramos de Aging'!P24 &amp; ":" &amp; 'Tramos de Aging'!P11 &amp; "]",Parámetros!$C$4,Parámetros!$C$5,Parámetros!$C$6)</f>
        <v>2</v>
      </c>
      <c r="V22" s="21">
        <f>[1]!NecAccess("Reconciliation","*SERVER.FLD0000003","Count","Company.Code,¬*SERVER.FLD00000013,*SERVER.FLD00000012,BankBranch.Code,Bank.Code,AccountMaster.Code",Parámetros!$C$3,"['0000-00:" &amp; V$7 &amp; "]","[" &amp; 'Tramos de Aging'!Q24 &amp; ":" &amp; 'Tramos de Aging'!Q11 &amp; "]",Parámetros!$C$4,Parámetros!$C$5,Parámetros!$C$6)</f>
        <v>2</v>
      </c>
      <c r="W22" s="49"/>
      <c r="X22" s="51"/>
      <c r="Y22" s="51"/>
      <c r="Z22" s="51"/>
      <c r="AA22" s="73"/>
      <c r="AB22" s="51"/>
      <c r="AC22" s="51"/>
      <c r="AD22" s="51"/>
      <c r="AE22" s="51"/>
      <c r="AF22" s="51"/>
      <c r="AG22" s="51"/>
    </row>
    <row r="23" spans="2:33" x14ac:dyDescent="0.25">
      <c r="C23" s="71">
        <v>7</v>
      </c>
      <c r="D23" s="69">
        <v>9</v>
      </c>
      <c r="E23" s="49"/>
      <c r="F23" s="49"/>
      <c r="G23" s="25"/>
      <c r="H23" s="85" t="str">
        <f t="shared" si="3"/>
        <v>7-9 mes</v>
      </c>
      <c r="I23" s="21"/>
      <c r="J23" s="21">
        <f>[1]!NecAccess("Reconciliation","*SERVER.FLD0000003","Count","Company.Code,¬*SERVER.FLD00000013,*SERVER.FLD00000012,BankBranch.Code,Bank.Code,AccountMaster.Code",Parámetros!$C$3,"['0000-00:" &amp; J$7 &amp; "]","[" &amp; 'Tramos de Aging'!E25 &amp; ":" &amp; 'Tramos de Aging'!E12 &amp; "]",Parámetros!$C$4,Parámetros!$C$5,Parámetros!$C$6)</f>
        <v>0</v>
      </c>
      <c r="K23" s="21">
        <f>[1]!NecAccess("Reconciliation","*SERVER.FLD0000003","Count","Company.Code,¬*SERVER.FLD00000013,*SERVER.FLD00000012,BankBranch.Code,Bank.Code,AccountMaster.Code",Parámetros!$C$3,"['0000-00:" &amp; K$7 &amp; "]","[" &amp; 'Tramos de Aging'!F25 &amp; ":" &amp; 'Tramos de Aging'!F12 &amp; "]",Parámetros!$C$4,Parámetros!$C$5,Parámetros!$C$6)</f>
        <v>0</v>
      </c>
      <c r="L23" s="21">
        <f>[1]!NecAccess("Reconciliation","*SERVER.FLD0000003","Count","Company.Code,¬*SERVER.FLD00000013,*SERVER.FLD00000012,BankBranch.Code,Bank.Code,AccountMaster.Code",Parámetros!$C$3,"['0000-00:" &amp; L$7 &amp; "]","[" &amp; 'Tramos de Aging'!G25 &amp; ":" &amp; 'Tramos de Aging'!G12 &amp; "]",Parámetros!$C$4,Parámetros!$C$5,Parámetros!$C$6)</f>
        <v>0</v>
      </c>
      <c r="M23" s="21">
        <f>[1]!NecAccess("Reconciliation","*SERVER.FLD0000003","Count","Company.Code,¬*SERVER.FLD00000013,*SERVER.FLD00000012,BankBranch.Code,Bank.Code,AccountMaster.Code",Parámetros!$C$3,"['0000-00:" &amp; M$7 &amp; "]","[" &amp; 'Tramos de Aging'!H25 &amp; ":" &amp; 'Tramos de Aging'!H12 &amp; "]",Parámetros!$C$4,Parámetros!$C$5,Parámetros!$C$6)</f>
        <v>0</v>
      </c>
      <c r="N23" s="21">
        <f>[1]!NecAccess("Reconciliation","*SERVER.FLD0000003","Count","Company.Code,¬*SERVER.FLD00000013,*SERVER.FLD00000012,BankBranch.Code,Bank.Code,AccountMaster.Code",Parámetros!$C$3,"['0000-00:" &amp; N$7 &amp; "]","[" &amp; 'Tramos de Aging'!I25 &amp; ":" &amp; 'Tramos de Aging'!I12 &amp; "]",Parámetros!$C$4,Parámetros!$C$5,Parámetros!$C$6)</f>
        <v>0</v>
      </c>
      <c r="O23" s="21">
        <f>[1]!NecAccess("Reconciliation","*SERVER.FLD0000003","Count","Company.Code,¬*SERVER.FLD00000013,*SERVER.FLD00000012,BankBranch.Code,Bank.Code,AccountMaster.Code",Parámetros!$C$3,"['0000-00:" &amp; O$7 &amp; "]","[" &amp; 'Tramos de Aging'!J25 &amp; ":" &amp; 'Tramos de Aging'!J12 &amp; "]",Parámetros!$C$4,Parámetros!$C$5,Parámetros!$C$6)</f>
        <v>0</v>
      </c>
      <c r="P23" s="21">
        <f>[1]!NecAccess("Reconciliation","*SERVER.FLD0000003","Count","Company.Code,¬*SERVER.FLD00000013,*SERVER.FLD00000012,BankBranch.Code,Bank.Code,AccountMaster.Code",Parámetros!$C$3,"['0000-00:" &amp; P$7 &amp; "]","[" &amp; 'Tramos de Aging'!K25 &amp; ":" &amp; 'Tramos de Aging'!K12 &amp; "]",Parámetros!$C$4,Parámetros!$C$5,Parámetros!$C$6)</f>
        <v>0</v>
      </c>
      <c r="Q23" s="21">
        <f>[1]!NecAccess("Reconciliation","*SERVER.FLD0000003","Count","Company.Code,¬*SERVER.FLD00000013,*SERVER.FLD00000012,BankBranch.Code,Bank.Code,AccountMaster.Code",Parámetros!$C$3,"['0000-00:" &amp; Q$7 &amp; "]","[" &amp; 'Tramos de Aging'!L25 &amp; ":" &amp; 'Tramos de Aging'!L12 &amp; "]",Parámetros!$C$4,Parámetros!$C$5,Parámetros!$C$6)</f>
        <v>0</v>
      </c>
      <c r="R23" s="21">
        <f>[1]!NecAccess("Reconciliation","*SERVER.FLD0000003","Count","Company.Code,¬*SERVER.FLD00000013,*SERVER.FLD00000012,BankBranch.Code,Bank.Code,AccountMaster.Code",Parámetros!$C$3,"['0000-00:" &amp; R$7 &amp; "]","[" &amp; 'Tramos de Aging'!M25 &amp; ":" &amp; 'Tramos de Aging'!M12 &amp; "]",Parámetros!$C$4,Parámetros!$C$5,Parámetros!$C$6)</f>
        <v>0</v>
      </c>
      <c r="S23" s="21">
        <f>[1]!NecAccess("Reconciliation","*SERVER.FLD0000003","Count","Company.Code,¬*SERVER.FLD00000013,*SERVER.FLD00000012,BankBranch.Code,Bank.Code,AccountMaster.Code",Parámetros!$C$3,"['0000-00:" &amp; S$7 &amp; "]","[" &amp; 'Tramos de Aging'!N25 &amp; ":" &amp; 'Tramos de Aging'!N12 &amp; "]",Parámetros!$C$4,Parámetros!$C$5,Parámetros!$C$6)</f>
        <v>3</v>
      </c>
      <c r="T23" s="21">
        <f>[1]!NecAccess("Reconciliation","*SERVER.FLD0000003","Count","Company.Code,¬*SERVER.FLD00000013,*SERVER.FLD00000012,BankBranch.Code,Bank.Code,AccountMaster.Code",Parámetros!$C$3,"['0000-00:" &amp; T$7 &amp; "]","[" &amp; 'Tramos de Aging'!O25 &amp; ":" &amp; 'Tramos de Aging'!O12 &amp; "]",Parámetros!$C$4,Parámetros!$C$5,Parámetros!$C$6)</f>
        <v>3</v>
      </c>
      <c r="U23" s="21">
        <f>[1]!NecAccess("Reconciliation","*SERVER.FLD0000003","Count","Company.Code,¬*SERVER.FLD00000013,*SERVER.FLD00000012,BankBranch.Code,Bank.Code,AccountMaster.Code",Parámetros!$C$3,"['0000-00:" &amp; U$7 &amp; "]","[" &amp; 'Tramos de Aging'!P25 &amp; ":" &amp; 'Tramos de Aging'!P12 &amp; "]",Parámetros!$C$4,Parámetros!$C$5,Parámetros!$C$6)</f>
        <v>3</v>
      </c>
      <c r="V23" s="21">
        <f>[1]!NecAccess("Reconciliation","*SERVER.FLD0000003","Count","Company.Code,¬*SERVER.FLD00000013,*SERVER.FLD00000012,BankBranch.Code,Bank.Code,AccountMaster.Code",Parámetros!$C$3,"['0000-00:" &amp; V$7 &amp; "]","[" &amp; 'Tramos de Aging'!Q25 &amp; ":" &amp; 'Tramos de Aging'!Q12 &amp; "]",Parámetros!$C$4,Parámetros!$C$5,Parámetros!$C$6)</f>
        <v>0</v>
      </c>
      <c r="W23" s="49"/>
      <c r="X23" s="51"/>
      <c r="Y23" s="51"/>
      <c r="Z23" s="51"/>
      <c r="AA23" s="73"/>
      <c r="AB23" s="51"/>
      <c r="AC23" s="51"/>
      <c r="AD23" s="51"/>
      <c r="AE23" s="51"/>
      <c r="AF23" s="51"/>
      <c r="AG23" s="51"/>
    </row>
    <row r="24" spans="2:33" x14ac:dyDescent="0.25">
      <c r="C24" s="71">
        <v>10</v>
      </c>
      <c r="D24" s="69">
        <v>12</v>
      </c>
      <c r="E24" s="49"/>
      <c r="F24" s="49"/>
      <c r="G24" s="25"/>
      <c r="H24" s="85" t="str">
        <f t="shared" si="3"/>
        <v>10-12 mes</v>
      </c>
      <c r="I24" s="21"/>
      <c r="J24" s="21">
        <f>[1]!NecAccess("Reconciliation","*SERVER.FLD0000003","Count","Company.Code,¬*SERVER.FLD00000013,*SERVER.FLD00000012,BankBranch.Code,Bank.Code,AccountMaster.Code",Parámetros!$C$3,"['0000-00:" &amp; J$7 &amp; "]","[" &amp; 'Tramos de Aging'!E26 &amp; ":" &amp; 'Tramos de Aging'!E13 &amp; "]",Parámetros!$C$4,Parámetros!$C$5,Parámetros!$C$6)</f>
        <v>0</v>
      </c>
      <c r="K24" s="21">
        <f>[1]!NecAccess("Reconciliation","*SERVER.FLD0000003","Count","Company.Code,¬*SERVER.FLD00000013,*SERVER.FLD00000012,BankBranch.Code,Bank.Code,AccountMaster.Code",Parámetros!$C$3,"['0000-00:" &amp; K$7 &amp; "]","[" &amp; 'Tramos de Aging'!F26 &amp; ":" &amp; 'Tramos de Aging'!F13 &amp; "]",Parámetros!$C$4,Parámetros!$C$5,Parámetros!$C$6)</f>
        <v>0</v>
      </c>
      <c r="L24" s="21">
        <f>[1]!NecAccess("Reconciliation","*SERVER.FLD0000003","Count","Company.Code,¬*SERVER.FLD00000013,*SERVER.FLD00000012,BankBranch.Code,Bank.Code,AccountMaster.Code",Parámetros!$C$3,"['0000-00:" &amp; L$7 &amp; "]","[" &amp; 'Tramos de Aging'!G26 &amp; ":" &amp; 'Tramos de Aging'!G13 &amp; "]",Parámetros!$C$4,Parámetros!$C$5,Parámetros!$C$6)</f>
        <v>0</v>
      </c>
      <c r="M24" s="21">
        <f>[1]!NecAccess("Reconciliation","*SERVER.FLD0000003","Count","Company.Code,¬*SERVER.FLD00000013,*SERVER.FLD00000012,BankBranch.Code,Bank.Code,AccountMaster.Code",Parámetros!$C$3,"['0000-00:" &amp; M$7 &amp; "]","[" &amp; 'Tramos de Aging'!H26 &amp; ":" &amp; 'Tramos de Aging'!H13 &amp; "]",Parámetros!$C$4,Parámetros!$C$5,Parámetros!$C$6)</f>
        <v>0</v>
      </c>
      <c r="N24" s="21">
        <f>[1]!NecAccess("Reconciliation","*SERVER.FLD0000003","Count","Company.Code,¬*SERVER.FLD00000013,*SERVER.FLD00000012,BankBranch.Code,Bank.Code,AccountMaster.Code",Parámetros!$C$3,"['0000-00:" &amp; N$7 &amp; "]","[" &amp; 'Tramos de Aging'!I26 &amp; ":" &amp; 'Tramos de Aging'!I13 &amp; "]",Parámetros!$C$4,Parámetros!$C$5,Parámetros!$C$6)</f>
        <v>0</v>
      </c>
      <c r="O24" s="21">
        <f>[1]!NecAccess("Reconciliation","*SERVER.FLD0000003","Count","Company.Code,¬*SERVER.FLD00000013,*SERVER.FLD00000012,BankBranch.Code,Bank.Code,AccountMaster.Code",Parámetros!$C$3,"['0000-00:" &amp; O$7 &amp; "]","[" &amp; 'Tramos de Aging'!J26 &amp; ":" &amp; 'Tramos de Aging'!J13 &amp; "]",Parámetros!$C$4,Parámetros!$C$5,Parámetros!$C$6)</f>
        <v>0</v>
      </c>
      <c r="P24" s="21">
        <f>[1]!NecAccess("Reconciliation","*SERVER.FLD0000003","Count","Company.Code,¬*SERVER.FLD00000013,*SERVER.FLD00000012,BankBranch.Code,Bank.Code,AccountMaster.Code",Parámetros!$C$3,"['0000-00:" &amp; P$7 &amp; "]","[" &amp; 'Tramos de Aging'!K26 &amp; ":" &amp; 'Tramos de Aging'!K13 &amp; "]",Parámetros!$C$4,Parámetros!$C$5,Parámetros!$C$6)</f>
        <v>0</v>
      </c>
      <c r="Q24" s="21">
        <f>[1]!NecAccess("Reconciliation","*SERVER.FLD0000003","Count","Company.Code,¬*SERVER.FLD00000013,*SERVER.FLD00000012,BankBranch.Code,Bank.Code,AccountMaster.Code",Parámetros!$C$3,"['0000-00:" &amp; Q$7 &amp; "]","[" &amp; 'Tramos de Aging'!L26 &amp; ":" &amp; 'Tramos de Aging'!L13 &amp; "]",Parámetros!$C$4,Parámetros!$C$5,Parámetros!$C$6)</f>
        <v>0</v>
      </c>
      <c r="R24" s="21">
        <f>[1]!NecAccess("Reconciliation","*SERVER.FLD0000003","Count","Company.Code,¬*SERVER.FLD00000013,*SERVER.FLD00000012,BankBranch.Code,Bank.Code,AccountMaster.Code",Parámetros!$C$3,"['0000-00:" &amp; R$7 &amp; "]","[" &amp; 'Tramos de Aging'!M26 &amp; ":" &amp; 'Tramos de Aging'!M13 &amp; "]",Parámetros!$C$4,Parámetros!$C$5,Parámetros!$C$6)</f>
        <v>0</v>
      </c>
      <c r="S24" s="21">
        <f>[1]!NecAccess("Reconciliation","*SERVER.FLD0000003","Count","Company.Code,¬*SERVER.FLD00000013,*SERVER.FLD00000012,BankBranch.Code,Bank.Code,AccountMaster.Code",Parámetros!$C$3,"['0000-00:" &amp; S$7 &amp; "]","[" &amp; 'Tramos de Aging'!N26 &amp; ":" &amp; 'Tramos de Aging'!N13 &amp; "]",Parámetros!$C$4,Parámetros!$C$5,Parámetros!$C$6)</f>
        <v>0</v>
      </c>
      <c r="T24" s="21">
        <f>[1]!NecAccess("Reconciliation","*SERVER.FLD0000003","Count","Company.Code,¬*SERVER.FLD00000013,*SERVER.FLD00000012,BankBranch.Code,Bank.Code,AccountMaster.Code",Parámetros!$C$3,"['0000-00:" &amp; T$7 &amp; "]","[" &amp; 'Tramos de Aging'!O26 &amp; ":" &amp; 'Tramos de Aging'!O13 &amp; "]",Parámetros!$C$4,Parámetros!$C$5,Parámetros!$C$6)</f>
        <v>0</v>
      </c>
      <c r="U24" s="21">
        <f>[1]!NecAccess("Reconciliation","*SERVER.FLD0000003","Count","Company.Code,¬*SERVER.FLD00000013,*SERVER.FLD00000012,BankBranch.Code,Bank.Code,AccountMaster.Code",Parámetros!$C$3,"['0000-00:" &amp; U$7 &amp; "]","[" &amp; 'Tramos de Aging'!P26 &amp; ":" &amp; 'Tramos de Aging'!P13 &amp; "]",Parámetros!$C$4,Parámetros!$C$5,Parámetros!$C$6)</f>
        <v>0</v>
      </c>
      <c r="V24" s="21">
        <f>[1]!NecAccess("Reconciliation","*SERVER.FLD0000003","Count","Company.Code,¬*SERVER.FLD00000013,*SERVER.FLD00000012,BankBranch.Code,Bank.Code,AccountMaster.Code",Parámetros!$C$3,"['0000-00:" &amp; V$7 &amp; "]","[" &amp; 'Tramos de Aging'!Q26 &amp; ":" &amp; 'Tramos de Aging'!Q13 &amp; "]",Parámetros!$C$4,Parámetros!$C$5,Parámetros!$C$6)</f>
        <v>3</v>
      </c>
      <c r="W24" s="49"/>
      <c r="X24" s="51"/>
      <c r="Y24" s="51"/>
      <c r="Z24" s="51"/>
      <c r="AA24" s="73"/>
      <c r="AB24" s="51"/>
      <c r="AC24" s="51"/>
      <c r="AD24" s="51"/>
      <c r="AE24" s="51"/>
      <c r="AF24" s="51"/>
      <c r="AG24" s="51"/>
    </row>
    <row r="25" spans="2:33" x14ac:dyDescent="0.25">
      <c r="C25" s="71">
        <v>13</v>
      </c>
      <c r="D25" s="69">
        <v>9999</v>
      </c>
      <c r="E25" s="49"/>
      <c r="F25" s="49"/>
      <c r="G25" s="25"/>
      <c r="H25" s="85" t="str">
        <f t="shared" si="3"/>
        <v>13+ mes</v>
      </c>
      <c r="I25" s="21"/>
      <c r="J25" s="21">
        <f>[1]!NecAccess("Reconciliation","*SERVER.FLD0000003","Count","Company.Code,¬*SERVER.FLD00000013,*SERVER.FLD00000012,BankBranch.Code,Bank.Code,AccountMaster.Code",Parámetros!$C$3,"['0000-00:" &amp; J$7 &amp; "]","[" &amp; 'Tramos de Aging'!E27 &amp; ":" &amp; 'Tramos de Aging'!E14 &amp; "]",Parámetros!$C$4,Parámetros!$C$5,Parámetros!$C$6)</f>
        <v>0</v>
      </c>
      <c r="K25" s="21">
        <f>[1]!NecAccess("Reconciliation","*SERVER.FLD0000003","Count","Company.Code,¬*SERVER.FLD00000013,*SERVER.FLD00000012,BankBranch.Code,Bank.Code,AccountMaster.Code",Parámetros!$C$3,"['0000-00:" &amp; K$7 &amp; "]","[" &amp; 'Tramos de Aging'!F27 &amp; ":" &amp; 'Tramos de Aging'!F14 &amp; "]",Parámetros!$C$4,Parámetros!$C$5,Parámetros!$C$6)</f>
        <v>0</v>
      </c>
      <c r="L25" s="21">
        <f>[1]!NecAccess("Reconciliation","*SERVER.FLD0000003","Count","Company.Code,¬*SERVER.FLD00000013,*SERVER.FLD00000012,BankBranch.Code,Bank.Code,AccountMaster.Code",Parámetros!$C$3,"['0000-00:" &amp; L$7 &amp; "]","[" &amp; 'Tramos de Aging'!G27 &amp; ":" &amp; 'Tramos de Aging'!G14 &amp; "]",Parámetros!$C$4,Parámetros!$C$5,Parámetros!$C$6)</f>
        <v>0</v>
      </c>
      <c r="M25" s="21">
        <f>[1]!NecAccess("Reconciliation","*SERVER.FLD0000003","Count","Company.Code,¬*SERVER.FLD00000013,*SERVER.FLD00000012,BankBranch.Code,Bank.Code,AccountMaster.Code",Parámetros!$C$3,"['0000-00:" &amp; M$7 &amp; "]","[" &amp; 'Tramos de Aging'!H27 &amp; ":" &amp; 'Tramos de Aging'!H14 &amp; "]",Parámetros!$C$4,Parámetros!$C$5,Parámetros!$C$6)</f>
        <v>0</v>
      </c>
      <c r="N25" s="21">
        <f>[1]!NecAccess("Reconciliation","*SERVER.FLD0000003","Count","Company.Code,¬*SERVER.FLD00000013,*SERVER.FLD00000012,BankBranch.Code,Bank.Code,AccountMaster.Code",Parámetros!$C$3,"['0000-00:" &amp; N$7 &amp; "]","[" &amp; 'Tramos de Aging'!I27 &amp; ":" &amp; 'Tramos de Aging'!I14 &amp; "]",Parámetros!$C$4,Parámetros!$C$5,Parámetros!$C$6)</f>
        <v>0</v>
      </c>
      <c r="O25" s="21">
        <f>[1]!NecAccess("Reconciliation","*SERVER.FLD0000003","Count","Company.Code,¬*SERVER.FLD00000013,*SERVER.FLD00000012,BankBranch.Code,Bank.Code,AccountMaster.Code",Parámetros!$C$3,"['0000-00:" &amp; O$7 &amp; "]","[" &amp; 'Tramos de Aging'!J27 &amp; ":" &amp; 'Tramos de Aging'!J14 &amp; "]",Parámetros!$C$4,Parámetros!$C$5,Parámetros!$C$6)</f>
        <v>0</v>
      </c>
      <c r="P25" s="21">
        <f>[1]!NecAccess("Reconciliation","*SERVER.FLD0000003","Count","Company.Code,¬*SERVER.FLD00000013,*SERVER.FLD00000012,BankBranch.Code,Bank.Code,AccountMaster.Code",Parámetros!$C$3,"['0000-00:" &amp; P$7 &amp; "]","[" &amp; 'Tramos de Aging'!K27 &amp; ":" &amp; 'Tramos de Aging'!K14 &amp; "]",Parámetros!$C$4,Parámetros!$C$5,Parámetros!$C$6)</f>
        <v>0</v>
      </c>
      <c r="Q25" s="21">
        <f>[1]!NecAccess("Reconciliation","*SERVER.FLD0000003","Count","Company.Code,¬*SERVER.FLD00000013,*SERVER.FLD00000012,BankBranch.Code,Bank.Code,AccountMaster.Code",Parámetros!$C$3,"['0000-00:" &amp; Q$7 &amp; "]","[" &amp; 'Tramos de Aging'!L27 &amp; ":" &amp; 'Tramos de Aging'!L14 &amp; "]",Parámetros!$C$4,Parámetros!$C$5,Parámetros!$C$6)</f>
        <v>0</v>
      </c>
      <c r="R25" s="21">
        <f>[1]!NecAccess("Reconciliation","*SERVER.FLD0000003","Count","Company.Code,¬*SERVER.FLD00000013,*SERVER.FLD00000012,BankBranch.Code,Bank.Code,AccountMaster.Code",Parámetros!$C$3,"['0000-00:" &amp; R$7 &amp; "]","[" &amp; 'Tramos de Aging'!M27 &amp; ":" &amp; 'Tramos de Aging'!M14 &amp; "]",Parámetros!$C$4,Parámetros!$C$5,Parámetros!$C$6)</f>
        <v>0</v>
      </c>
      <c r="S25" s="21">
        <f>[1]!NecAccess("Reconciliation","*SERVER.FLD0000003","Count","Company.Code,¬*SERVER.FLD00000013,*SERVER.FLD00000012,BankBranch.Code,Bank.Code,AccountMaster.Code",Parámetros!$C$3,"['0000-00:" &amp; S$7 &amp; "]","[" &amp; 'Tramos de Aging'!N27 &amp; ":" &amp; 'Tramos de Aging'!N14 &amp; "]",Parámetros!$C$4,Parámetros!$C$5,Parámetros!$C$6)</f>
        <v>0</v>
      </c>
      <c r="T25" s="21">
        <f>[1]!NecAccess("Reconciliation","*SERVER.FLD0000003","Count","Company.Code,¬*SERVER.FLD00000013,*SERVER.FLD00000012,BankBranch.Code,Bank.Code,AccountMaster.Code",Parámetros!$C$3,"['0000-00:" &amp; T$7 &amp; "]","[" &amp; 'Tramos de Aging'!O27 &amp; ":" &amp; 'Tramos de Aging'!O14 &amp; "]",Parámetros!$C$4,Parámetros!$C$5,Parámetros!$C$6)</f>
        <v>0</v>
      </c>
      <c r="U25" s="21">
        <f>[1]!NecAccess("Reconciliation","*SERVER.FLD0000003","Count","Company.Code,¬*SERVER.FLD00000013,*SERVER.FLD00000012,BankBranch.Code,Bank.Code,AccountMaster.Code",Parámetros!$C$3,"['0000-00:" &amp; U$7 &amp; "]","[" &amp; 'Tramos de Aging'!P27 &amp; ":" &amp; 'Tramos de Aging'!P14 &amp; "]",Parámetros!$C$4,Parámetros!$C$5,Parámetros!$C$6)</f>
        <v>0</v>
      </c>
      <c r="V25" s="21">
        <f>[1]!NecAccess("Reconciliation","*SERVER.FLD0000003","Count","Company.Code,¬*SERVER.FLD00000013,*SERVER.FLD00000012,BankBranch.Code,Bank.Code,AccountMaster.Code",Parámetros!$C$3,"['0000-00:" &amp; V$7 &amp; "]","[" &amp; 'Tramos de Aging'!Q27 &amp; ":" &amp; 'Tramos de Aging'!Q14 &amp; "]",Parámetros!$C$4,Parámetros!$C$5,Parámetros!$C$6)</f>
        <v>0</v>
      </c>
      <c r="W25" s="49"/>
      <c r="X25" s="51"/>
      <c r="Y25" s="51"/>
      <c r="Z25" s="51"/>
      <c r="AA25" s="73"/>
      <c r="AB25" s="51"/>
      <c r="AC25" s="51"/>
      <c r="AD25" s="51"/>
      <c r="AE25" s="51"/>
      <c r="AF25" s="51"/>
      <c r="AG25" s="51"/>
    </row>
    <row r="26" spans="2:33" ht="15.75" thickBot="1" x14ac:dyDescent="0.3">
      <c r="E26" s="49"/>
      <c r="F26" s="49"/>
      <c r="G26" s="25"/>
      <c r="H26" s="86" t="s">
        <v>82</v>
      </c>
      <c r="I26" s="27"/>
      <c r="J26" s="27">
        <f t="shared" ref="J26:V26" si="4">SUM(J13:J18)</f>
        <v>0</v>
      </c>
      <c r="K26" s="27">
        <f t="shared" si="4"/>
        <v>0</v>
      </c>
      <c r="L26" s="27">
        <f t="shared" si="4"/>
        <v>85</v>
      </c>
      <c r="M26" s="27">
        <f t="shared" si="4"/>
        <v>85</v>
      </c>
      <c r="N26" s="27">
        <f t="shared" si="4"/>
        <v>85</v>
      </c>
      <c r="O26" s="27">
        <f t="shared" si="4"/>
        <v>85</v>
      </c>
      <c r="P26" s="27">
        <f t="shared" si="4"/>
        <v>85</v>
      </c>
      <c r="Q26" s="27">
        <f t="shared" si="4"/>
        <v>5</v>
      </c>
      <c r="R26" s="27">
        <f t="shared" si="4"/>
        <v>5</v>
      </c>
      <c r="S26" s="27">
        <f t="shared" si="4"/>
        <v>5</v>
      </c>
      <c r="T26" s="27">
        <f t="shared" si="4"/>
        <v>5</v>
      </c>
      <c r="U26" s="27">
        <f t="shared" si="4"/>
        <v>5</v>
      </c>
      <c r="V26" s="27">
        <f t="shared" si="4"/>
        <v>5</v>
      </c>
      <c r="W26" s="49"/>
      <c r="X26" s="51"/>
      <c r="Y26" s="51"/>
      <c r="Z26" s="51"/>
      <c r="AA26" s="73"/>
      <c r="AB26" s="51"/>
      <c r="AC26" s="51"/>
      <c r="AD26" s="51"/>
      <c r="AE26" s="51"/>
      <c r="AF26" s="51"/>
      <c r="AG26" s="51"/>
    </row>
    <row r="27" spans="2:33" ht="15.75" thickBot="1" x14ac:dyDescent="0.3">
      <c r="E27" s="49"/>
      <c r="F27" s="49"/>
      <c r="G27" s="26"/>
      <c r="H27" s="87" t="s">
        <v>83</v>
      </c>
      <c r="I27" s="28"/>
      <c r="J27" s="29">
        <f>IF(J26=0,0,IF(J10=0,1,J26/J10))</f>
        <v>0</v>
      </c>
      <c r="K27" s="29">
        <f t="shared" ref="K27:V27" si="5">IF(K26=0,0,IF(K10=0,1,K26/K10))</f>
        <v>0</v>
      </c>
      <c r="L27" s="29">
        <f t="shared" si="5"/>
        <v>0.97701149425287359</v>
      </c>
      <c r="M27" s="29">
        <f t="shared" si="5"/>
        <v>1</v>
      </c>
      <c r="N27" s="29">
        <f t="shared" si="5"/>
        <v>1</v>
      </c>
      <c r="O27" s="29">
        <f t="shared" si="5"/>
        <v>1</v>
      </c>
      <c r="P27" s="29">
        <f t="shared" si="5"/>
        <v>1</v>
      </c>
      <c r="Q27" s="29">
        <f t="shared" si="5"/>
        <v>2.5</v>
      </c>
      <c r="R27" s="29">
        <f t="shared" si="5"/>
        <v>1</v>
      </c>
      <c r="S27" s="29">
        <f t="shared" si="5"/>
        <v>1</v>
      </c>
      <c r="T27" s="29">
        <f t="shared" si="5"/>
        <v>1</v>
      </c>
      <c r="U27" s="29">
        <f t="shared" si="5"/>
        <v>1</v>
      </c>
      <c r="V27" s="29">
        <f t="shared" si="5"/>
        <v>1</v>
      </c>
      <c r="W27" s="49"/>
      <c r="X27" s="51"/>
      <c r="Y27" s="51"/>
      <c r="Z27" s="51"/>
      <c r="AA27" s="73"/>
      <c r="AB27" s="51"/>
      <c r="AC27" s="51"/>
      <c r="AD27" s="51"/>
      <c r="AE27" s="51"/>
      <c r="AF27" s="51"/>
      <c r="AG27" s="51"/>
    </row>
    <row r="28" spans="2:33" x14ac:dyDescent="0.25">
      <c r="E28" s="49"/>
      <c r="F28" s="49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49"/>
      <c r="X28" s="51"/>
      <c r="Y28" s="51"/>
      <c r="Z28" s="51"/>
      <c r="AA28" s="73"/>
      <c r="AB28" s="51"/>
      <c r="AC28" s="51"/>
      <c r="AD28" s="51"/>
      <c r="AE28" s="51"/>
      <c r="AF28" s="51"/>
      <c r="AG28" s="51"/>
    </row>
    <row r="29" spans="2:33" x14ac:dyDescent="0.25">
      <c r="E29" s="49"/>
      <c r="F29" s="49"/>
      <c r="G29" s="30"/>
      <c r="H29" s="22">
        <f t="shared" ref="H29:H33" si="6">H13</f>
        <v>1</v>
      </c>
      <c r="I29" s="21"/>
      <c r="J29" s="21">
        <f>J13-I13</f>
        <v>0</v>
      </c>
      <c r="K29" s="21">
        <f t="shared" ref="K29:V29" si="7">K13-J13</f>
        <v>0</v>
      </c>
      <c r="L29" s="21">
        <f t="shared" si="7"/>
        <v>4</v>
      </c>
      <c r="M29" s="21">
        <f t="shared" si="7"/>
        <v>0</v>
      </c>
      <c r="N29" s="21">
        <f t="shared" si="7"/>
        <v>0</v>
      </c>
      <c r="O29" s="21">
        <f t="shared" si="7"/>
        <v>0</v>
      </c>
      <c r="P29" s="21">
        <f t="shared" si="7"/>
        <v>0</v>
      </c>
      <c r="Q29" s="21">
        <f t="shared" si="7"/>
        <v>-4</v>
      </c>
      <c r="R29" s="21">
        <f t="shared" si="7"/>
        <v>0</v>
      </c>
      <c r="S29" s="21">
        <f t="shared" si="7"/>
        <v>0</v>
      </c>
      <c r="T29" s="21">
        <f t="shared" si="7"/>
        <v>0</v>
      </c>
      <c r="U29" s="21">
        <f t="shared" si="7"/>
        <v>0</v>
      </c>
      <c r="V29" s="21">
        <f t="shared" si="7"/>
        <v>0</v>
      </c>
      <c r="W29" s="49"/>
      <c r="X29" s="51"/>
      <c r="Y29" s="51"/>
      <c r="Z29" s="51"/>
      <c r="AA29" s="73"/>
      <c r="AB29" s="51"/>
      <c r="AC29" s="51"/>
      <c r="AD29" s="51"/>
      <c r="AE29" s="51"/>
      <c r="AF29" s="51"/>
      <c r="AG29" s="51"/>
    </row>
    <row r="30" spans="2:33" x14ac:dyDescent="0.25">
      <c r="E30" s="49"/>
      <c r="F30" s="49"/>
      <c r="G30" s="30"/>
      <c r="H30" s="22">
        <f t="shared" si="6"/>
        <v>2</v>
      </c>
      <c r="I30" s="21"/>
      <c r="J30" s="21">
        <f t="shared" ref="J30:V30" si="8">J14-I14</f>
        <v>0</v>
      </c>
      <c r="K30" s="21">
        <f t="shared" si="8"/>
        <v>0</v>
      </c>
      <c r="L30" s="21" t="s">
        <v>101</v>
      </c>
      <c r="M30" s="21">
        <f t="shared" si="8"/>
        <v>0</v>
      </c>
      <c r="N30" s="21">
        <f t="shared" si="8"/>
        <v>0</v>
      </c>
      <c r="O30" s="21">
        <f t="shared" si="8"/>
        <v>0</v>
      </c>
      <c r="P30" s="21">
        <f t="shared" si="8"/>
        <v>0</v>
      </c>
      <c r="Q30" s="21">
        <f t="shared" si="8"/>
        <v>0</v>
      </c>
      <c r="R30" s="21">
        <f t="shared" si="8"/>
        <v>0</v>
      </c>
      <c r="S30" s="21">
        <f t="shared" si="8"/>
        <v>0</v>
      </c>
      <c r="T30" s="21">
        <f t="shared" si="8"/>
        <v>0</v>
      </c>
      <c r="U30" s="21">
        <f t="shared" si="8"/>
        <v>0</v>
      </c>
      <c r="V30" s="21">
        <f t="shared" si="8"/>
        <v>0</v>
      </c>
      <c r="W30" s="49"/>
      <c r="X30" s="51"/>
      <c r="Y30" s="51"/>
      <c r="Z30" s="51"/>
      <c r="AA30" s="73"/>
      <c r="AB30" s="51"/>
      <c r="AC30" s="51"/>
      <c r="AD30" s="51"/>
      <c r="AE30" s="51"/>
      <c r="AF30" s="51"/>
      <c r="AG30" s="51"/>
    </row>
    <row r="31" spans="2:33" x14ac:dyDescent="0.25">
      <c r="E31" s="49"/>
      <c r="F31" s="49"/>
      <c r="G31" s="30"/>
      <c r="H31" s="22">
        <f t="shared" si="6"/>
        <v>3</v>
      </c>
      <c r="I31" s="21"/>
      <c r="J31" s="21">
        <f t="shared" ref="J31:V31" si="9">J15-I15</f>
        <v>0</v>
      </c>
      <c r="K31" s="21">
        <f t="shared" si="9"/>
        <v>0</v>
      </c>
      <c r="L31" s="21">
        <f t="shared" si="9"/>
        <v>15</v>
      </c>
      <c r="M31" s="21">
        <f t="shared" si="9"/>
        <v>0</v>
      </c>
      <c r="N31" s="21">
        <f t="shared" si="9"/>
        <v>0</v>
      </c>
      <c r="O31" s="21">
        <f t="shared" si="9"/>
        <v>0</v>
      </c>
      <c r="P31" s="21">
        <f t="shared" si="9"/>
        <v>0</v>
      </c>
      <c r="Q31" s="21">
        <f t="shared" si="9"/>
        <v>-15</v>
      </c>
      <c r="R31" s="21">
        <f t="shared" si="9"/>
        <v>0</v>
      </c>
      <c r="S31" s="21">
        <f t="shared" si="9"/>
        <v>0</v>
      </c>
      <c r="T31" s="21">
        <f t="shared" si="9"/>
        <v>0</v>
      </c>
      <c r="U31" s="21">
        <f t="shared" si="9"/>
        <v>0</v>
      </c>
      <c r="V31" s="21">
        <f t="shared" si="9"/>
        <v>0</v>
      </c>
      <c r="W31" s="49"/>
      <c r="X31" s="51"/>
      <c r="Y31" s="51"/>
      <c r="Z31" s="51"/>
      <c r="AA31" s="73"/>
      <c r="AB31" s="51"/>
      <c r="AC31" s="51"/>
      <c r="AD31" s="51"/>
      <c r="AE31" s="51"/>
      <c r="AF31" s="51"/>
      <c r="AG31" s="51"/>
    </row>
    <row r="32" spans="2:33" x14ac:dyDescent="0.25">
      <c r="E32" s="49"/>
      <c r="F32" s="49"/>
      <c r="G32" s="30"/>
      <c r="H32" s="22">
        <f t="shared" si="6"/>
        <v>4</v>
      </c>
      <c r="I32" s="21"/>
      <c r="J32" s="21">
        <f t="shared" ref="J32:V32" si="10">J16-I16</f>
        <v>0</v>
      </c>
      <c r="K32" s="21">
        <f t="shared" si="10"/>
        <v>0</v>
      </c>
      <c r="L32" s="21">
        <f t="shared" si="10"/>
        <v>0</v>
      </c>
      <c r="M32" s="21">
        <f t="shared" si="10"/>
        <v>0</v>
      </c>
      <c r="N32" s="21">
        <f t="shared" si="10"/>
        <v>0</v>
      </c>
      <c r="O32" s="21">
        <f t="shared" si="10"/>
        <v>0</v>
      </c>
      <c r="P32" s="21">
        <f t="shared" si="10"/>
        <v>0</v>
      </c>
      <c r="Q32" s="21">
        <f t="shared" si="10"/>
        <v>1</v>
      </c>
      <c r="R32" s="21">
        <f t="shared" si="10"/>
        <v>0</v>
      </c>
      <c r="S32" s="21">
        <f t="shared" si="10"/>
        <v>0</v>
      </c>
      <c r="T32" s="21">
        <f t="shared" si="10"/>
        <v>0</v>
      </c>
      <c r="U32" s="21">
        <f t="shared" si="10"/>
        <v>0</v>
      </c>
      <c r="V32" s="21">
        <f t="shared" si="10"/>
        <v>0</v>
      </c>
      <c r="W32" s="49"/>
      <c r="X32" s="51"/>
      <c r="Y32" s="51"/>
      <c r="Z32" s="51"/>
      <c r="AA32" s="73"/>
      <c r="AB32" s="51"/>
      <c r="AC32" s="51"/>
      <c r="AD32" s="51"/>
      <c r="AE32" s="51"/>
      <c r="AF32" s="51"/>
      <c r="AG32" s="51"/>
    </row>
    <row r="33" spans="5:33" x14ac:dyDescent="0.25">
      <c r="E33" s="49"/>
      <c r="F33" s="49"/>
      <c r="G33" s="30"/>
      <c r="H33" s="22">
        <f t="shared" si="6"/>
        <v>5</v>
      </c>
      <c r="I33" s="21"/>
      <c r="J33" s="21">
        <f t="shared" ref="J33:V33" si="11">J17-I17</f>
        <v>0</v>
      </c>
      <c r="K33" s="21">
        <f t="shared" si="11"/>
        <v>0</v>
      </c>
      <c r="L33" s="21">
        <f t="shared" si="11"/>
        <v>0</v>
      </c>
      <c r="M33" s="21">
        <f t="shared" si="11"/>
        <v>0</v>
      </c>
      <c r="N33" s="21">
        <f t="shared" si="11"/>
        <v>0</v>
      </c>
      <c r="O33" s="21">
        <f t="shared" si="11"/>
        <v>0</v>
      </c>
      <c r="P33" s="21">
        <f t="shared" si="11"/>
        <v>0</v>
      </c>
      <c r="Q33" s="21">
        <f t="shared" si="11"/>
        <v>0</v>
      </c>
      <c r="R33" s="21">
        <f t="shared" si="11"/>
        <v>0</v>
      </c>
      <c r="S33" s="21">
        <f t="shared" si="11"/>
        <v>0</v>
      </c>
      <c r="T33" s="21">
        <f t="shared" si="11"/>
        <v>0</v>
      </c>
      <c r="U33" s="21">
        <f t="shared" si="11"/>
        <v>0</v>
      </c>
      <c r="V33" s="21">
        <f t="shared" si="11"/>
        <v>0</v>
      </c>
      <c r="W33" s="49"/>
      <c r="X33" s="51"/>
      <c r="Y33" s="51"/>
      <c r="Z33" s="51"/>
      <c r="AA33" s="73"/>
      <c r="AB33" s="51"/>
      <c r="AC33" s="51"/>
      <c r="AD33" s="51"/>
      <c r="AE33" s="51"/>
      <c r="AF33" s="51"/>
      <c r="AG33" s="51"/>
    </row>
    <row r="34" spans="5:33" x14ac:dyDescent="0.25">
      <c r="E34" s="49"/>
      <c r="F34" s="49"/>
      <c r="G34" s="30"/>
      <c r="H34" s="22" t="str">
        <f>H18</f>
        <v>6 - Otros</v>
      </c>
      <c r="I34" s="21"/>
      <c r="J34" s="21">
        <f t="shared" ref="J34:V34" si="12">J18-I18</f>
        <v>0</v>
      </c>
      <c r="K34" s="21">
        <f t="shared" si="12"/>
        <v>0</v>
      </c>
      <c r="L34" s="21">
        <f t="shared" si="12"/>
        <v>66</v>
      </c>
      <c r="M34" s="21">
        <f t="shared" si="12"/>
        <v>0</v>
      </c>
      <c r="N34" s="21">
        <f t="shared" si="12"/>
        <v>0</v>
      </c>
      <c r="O34" s="21">
        <f t="shared" si="12"/>
        <v>0</v>
      </c>
      <c r="P34" s="21">
        <f t="shared" si="12"/>
        <v>0</v>
      </c>
      <c r="Q34" s="21">
        <f t="shared" si="12"/>
        <v>-62</v>
      </c>
      <c r="R34" s="21">
        <f t="shared" si="12"/>
        <v>0</v>
      </c>
      <c r="S34" s="21">
        <f t="shared" si="12"/>
        <v>0</v>
      </c>
      <c r="T34" s="21">
        <f t="shared" si="12"/>
        <v>0</v>
      </c>
      <c r="U34" s="21">
        <f t="shared" si="12"/>
        <v>0</v>
      </c>
      <c r="V34" s="21">
        <f t="shared" si="12"/>
        <v>0</v>
      </c>
      <c r="W34" s="49"/>
      <c r="X34" s="51"/>
      <c r="Y34" s="51"/>
      <c r="Z34" s="51"/>
      <c r="AA34" s="73"/>
      <c r="AB34" s="51"/>
      <c r="AC34" s="51"/>
      <c r="AD34" s="51"/>
      <c r="AE34" s="51"/>
      <c r="AF34" s="51"/>
      <c r="AG34" s="51"/>
    </row>
    <row r="35" spans="5:33" ht="15.75" thickBot="1" x14ac:dyDescent="0.3">
      <c r="E35" s="49"/>
      <c r="F35" s="49"/>
      <c r="G35" s="31"/>
      <c r="H35" s="88" t="s">
        <v>84</v>
      </c>
      <c r="I35" s="32"/>
      <c r="J35" s="32">
        <f>SUM(J29:J34)</f>
        <v>0</v>
      </c>
      <c r="K35" s="32">
        <f t="shared" ref="K35:V35" si="13">SUM(K29:K34)</f>
        <v>0</v>
      </c>
      <c r="L35" s="32">
        <f t="shared" si="13"/>
        <v>85</v>
      </c>
      <c r="M35" s="32">
        <f t="shared" si="13"/>
        <v>0</v>
      </c>
      <c r="N35" s="32">
        <f t="shared" si="13"/>
        <v>0</v>
      </c>
      <c r="O35" s="32">
        <f t="shared" si="13"/>
        <v>0</v>
      </c>
      <c r="P35" s="32">
        <f t="shared" si="13"/>
        <v>0</v>
      </c>
      <c r="Q35" s="32">
        <f t="shared" si="13"/>
        <v>-80</v>
      </c>
      <c r="R35" s="32">
        <f t="shared" si="13"/>
        <v>0</v>
      </c>
      <c r="S35" s="32">
        <f t="shared" si="13"/>
        <v>0</v>
      </c>
      <c r="T35" s="32">
        <f t="shared" si="13"/>
        <v>0</v>
      </c>
      <c r="U35" s="32">
        <f t="shared" si="13"/>
        <v>0</v>
      </c>
      <c r="V35" s="32">
        <f t="shared" si="13"/>
        <v>0</v>
      </c>
      <c r="W35" s="49"/>
      <c r="X35" s="51"/>
      <c r="Y35" s="51"/>
      <c r="Z35" s="51"/>
      <c r="AA35" s="73"/>
      <c r="AB35" s="51"/>
      <c r="AC35" s="51"/>
      <c r="AD35" s="51"/>
      <c r="AE35" s="51"/>
      <c r="AF35" s="51"/>
      <c r="AG35" s="51"/>
    </row>
    <row r="36" spans="5:33" x14ac:dyDescent="0.25">
      <c r="E36" s="49"/>
      <c r="F36" s="49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49"/>
      <c r="X36" s="51"/>
      <c r="Y36" s="51"/>
      <c r="Z36" s="51"/>
      <c r="AA36" s="73"/>
      <c r="AB36" s="51"/>
      <c r="AC36" s="51"/>
      <c r="AD36" s="51"/>
      <c r="AE36" s="51"/>
      <c r="AF36" s="51"/>
      <c r="AG36" s="51"/>
    </row>
    <row r="37" spans="5:33" x14ac:dyDescent="0.25">
      <c r="E37" s="49"/>
      <c r="F37" s="49"/>
      <c r="G37" s="33"/>
      <c r="H37" s="91" t="s">
        <v>85</v>
      </c>
      <c r="I37" s="21"/>
      <c r="J37" s="21">
        <f>[1]!NecAccess("Reconciliation","*SERVER.FLD0000003","Count","Company.Code,ReconResultMaster.IsManual,*SERVER.FLD00000013,*SERVER.FLD00000012,BankBranch.Code,Bank.Code,AccountMaster.Code",Parámetros!$C$3,"0",J$7,"['0000-00:" &amp; J$7 &amp; "]",Parámetros!$C$4,Parámetros!$C$5,Parámetros!$C$6)</f>
        <v>0</v>
      </c>
      <c r="K37" s="21">
        <f>[1]!NecAccess("Reconciliation","*SERVER.FLD0000003","Count","Company.Code,ReconResultMaster.IsManual,*SERVER.FLD00000013,*SERVER.FLD00000012,BankBranch.Code,Bank.Code,AccountMaster.Code",Parámetros!$C$3,"0",K$7,"['0000-00:" &amp; K$7 &amp; "]",Parámetros!$C$4,Parámetros!$C$5,Parámetros!$C$6)</f>
        <v>0</v>
      </c>
      <c r="L37" s="21">
        <f>[1]!NecAccess("Reconciliation","*SERVER.FLD0000003","Count","Company.Code,ReconResultMaster.IsManual,*SERVER.FLD00000013,*SERVER.FLD00000012,BankBranch.Code,Bank.Code,AccountMaster.Code",Parámetros!$C$3,"0",L$7,"['0000-00:" &amp; L$7 &amp; "]",Parámetros!$C$4,Parámetros!$C$5,Parámetros!$C$6)</f>
        <v>0</v>
      </c>
      <c r="M37" s="21">
        <f>[1]!NecAccess("Reconciliation","*SERVER.FLD0000003","Count","Company.Code,ReconResultMaster.IsManual,*SERVER.FLD00000013,*SERVER.FLD00000012,BankBranch.Code,Bank.Code,AccountMaster.Code",Parámetros!$C$3,"0",M$7,"['0000-00:" &amp; M$7 &amp; "]",Parámetros!$C$4,Parámetros!$C$5,Parámetros!$C$6)</f>
        <v>0</v>
      </c>
      <c r="N37" s="21">
        <f>[1]!NecAccess("Reconciliation","*SERVER.FLD0000003","Count","Company.Code,ReconResultMaster.IsManual,*SERVER.FLD00000013,*SERVER.FLD00000012,BankBranch.Code,Bank.Code,AccountMaster.Code",Parámetros!$C$3,"0",N$7,"['0000-00:" &amp; N$7 &amp; "]",Parámetros!$C$4,Parámetros!$C$5,Parámetros!$C$6)</f>
        <v>0</v>
      </c>
      <c r="O37" s="21">
        <f>[1]!NecAccess("Reconciliation","*SERVER.FLD0000003","Count","Company.Code,ReconResultMaster.IsManual,*SERVER.FLD00000013,*SERVER.FLD00000012,BankBranch.Code,Bank.Code,AccountMaster.Code",Parámetros!$C$3,"0",O$7,"['0000-00:" &amp; O$7 &amp; "]",Parámetros!$C$4,Parámetros!$C$5,Parámetros!$C$6)</f>
        <v>0</v>
      </c>
      <c r="P37" s="21">
        <f>[1]!NecAccess("Reconciliation","*SERVER.FLD0000003","Count","Company.Code,ReconResultMaster.IsManual,*SERVER.FLD00000013,*SERVER.FLD00000012,BankBranch.Code,Bank.Code,AccountMaster.Code",Parámetros!$C$3,"0",P$7,"['0000-00:" &amp; P$7 &amp; "]",Parámetros!$C$4,Parámetros!$C$5,Parámetros!$C$6)</f>
        <v>0</v>
      </c>
      <c r="Q37" s="21">
        <f>[1]!NecAccess("Reconciliation","*SERVER.FLD0000003","Count","Company.Code,ReconResultMaster.IsManual,*SERVER.FLD00000013,*SERVER.FLD00000012,BankBranch.Code,Bank.Code,AccountMaster.Code",Parámetros!$C$3,"0",Q$7,"['0000-00:" &amp; Q$7 &amp; "]",Parámetros!$C$4,Parámetros!$C$5,Parámetros!$C$6)</f>
        <v>82</v>
      </c>
      <c r="R37" s="21">
        <f>[1]!NecAccess("Reconciliation","*SERVER.FLD0000003","Count","Company.Code,ReconResultMaster.IsManual,*SERVER.FLD00000013,*SERVER.FLD00000012,BankBranch.Code,Bank.Code,AccountMaster.Code",Parámetros!$C$3,"0",R$7,"['0000-00:" &amp; R$7 &amp; "]",Parámetros!$C$4,Parámetros!$C$5,Parámetros!$C$6)</f>
        <v>0</v>
      </c>
      <c r="S37" s="21">
        <f>[1]!NecAccess("Reconciliation","*SERVER.FLD0000003","Count","Company.Code,ReconResultMaster.IsManual,*SERVER.FLD00000013,*SERVER.FLD00000012,BankBranch.Code,Bank.Code,AccountMaster.Code",Parámetros!$C$3,"0",S$7,"['0000-00:" &amp; S$7 &amp; "]",Parámetros!$C$4,Parámetros!$C$5,Parámetros!$C$6)</f>
        <v>0</v>
      </c>
      <c r="T37" s="21">
        <f>[1]!NecAccess("Reconciliation","*SERVER.FLD0000003","Count","Company.Code,ReconResultMaster.IsManual,*SERVER.FLD00000013,*SERVER.FLD00000012,BankBranch.Code,Bank.Code,AccountMaster.Code",Parámetros!$C$3,"0",T$7,"['0000-00:" &amp; T$7 &amp; "]",Parámetros!$C$4,Parámetros!$C$5,Parámetros!$C$6)</f>
        <v>0</v>
      </c>
      <c r="U37" s="21">
        <f>[1]!NecAccess("Reconciliation","*SERVER.FLD0000003","Count","Company.Code,ReconResultMaster.IsManual,*SERVER.FLD00000013,*SERVER.FLD00000012,BankBranch.Code,Bank.Code,AccountMaster.Code",Parámetros!$C$3,"0",U$7,"['0000-00:" &amp; U$7 &amp; "]",Parámetros!$C$4,Parámetros!$C$5,Parámetros!$C$6)</f>
        <v>0</v>
      </c>
      <c r="V37" s="21">
        <f>[1]!NecAccess("Reconciliation","*SERVER.FLD0000003","Count","Company.Code,ReconResultMaster.IsManual,*SERVER.FLD00000013,*SERVER.FLD00000012,BankBranch.Code,Bank.Code,AccountMaster.Code",Parámetros!$C$3,"0",V$7,"['0000-00:" &amp; V$7 &amp; "]",Parámetros!$C$4,Parámetros!$C$5,Parámetros!$C$6)</f>
        <v>0</v>
      </c>
      <c r="W37" s="49"/>
      <c r="X37" s="51"/>
      <c r="Y37" s="51"/>
      <c r="Z37" s="51"/>
      <c r="AA37" s="73"/>
      <c r="AB37" s="51"/>
      <c r="AC37" s="51"/>
      <c r="AD37" s="51"/>
      <c r="AE37" s="51"/>
      <c r="AF37" s="51"/>
      <c r="AG37" s="51"/>
    </row>
    <row r="38" spans="5:33" x14ac:dyDescent="0.25">
      <c r="E38" s="49"/>
      <c r="F38" s="49"/>
      <c r="G38" s="33"/>
      <c r="H38" s="91" t="s">
        <v>86</v>
      </c>
      <c r="I38" s="21"/>
      <c r="J38" s="21">
        <f>[1]!NecAccess("Reconciliation","*SERVER.FLD0000003","Count","Company.Code,ReconResultMaster.IsManual,*SERVER.FLD00000013,*SERVER.FLD00000012,BankBranch.Code,Bank.Code,AccountMaster.Code",Parámetros!$C$3,"1",J$7,"['0000-00:" &amp; J$7 &amp; "]",Parámetros!$C$4,Parámetros!$C$5,Parámetros!$C$6)</f>
        <v>0</v>
      </c>
      <c r="K38" s="21">
        <f>[1]!NecAccess("Reconciliation","*SERVER.FLD0000003","Count","Company.Code,ReconResultMaster.IsManual,*SERVER.FLD00000013,*SERVER.FLD00000012,BankBranch.Code,Bank.Code,AccountMaster.Code",Parámetros!$C$3,"1",K$7,"['0000-00:" &amp; K$7 &amp; "]",Parámetros!$C$4,Parámetros!$C$5,Parámetros!$C$6)</f>
        <v>0</v>
      </c>
      <c r="L38" s="21">
        <f>[1]!NecAccess("Reconciliation","*SERVER.FLD0000003","Count","Company.Code,ReconResultMaster.IsManual,*SERVER.FLD00000013,*SERVER.FLD00000012,BankBranch.Code,Bank.Code,AccountMaster.Code",Parámetros!$C$3,"1",L$7,"['0000-00:" &amp; L$7 &amp; "]",Parámetros!$C$4,Parámetros!$C$5,Parámetros!$C$6)</f>
        <v>2</v>
      </c>
      <c r="M38" s="21">
        <f>[1]!NecAccess("Reconciliation","*SERVER.FLD0000003","Count","Company.Code,ReconResultMaster.IsManual,*SERVER.FLD00000013,*SERVER.FLD00000012,BankBranch.Code,Bank.Code,AccountMaster.Code",Parámetros!$C$3,"1",M$7,"['0000-00:" &amp; M$7 &amp; "]",Parámetros!$C$4,Parámetros!$C$5,Parámetros!$C$6)</f>
        <v>0</v>
      </c>
      <c r="N38" s="21">
        <f>[1]!NecAccess("Reconciliation","*SERVER.FLD0000003","Count","Company.Code,ReconResultMaster.IsManual,*SERVER.FLD00000013,*SERVER.FLD00000012,BankBranch.Code,Bank.Code,AccountMaster.Code",Parámetros!$C$3,"1",N$7,"['0000-00:" &amp; N$7 &amp; "]",Parámetros!$C$4,Parámetros!$C$5,Parámetros!$C$6)</f>
        <v>0</v>
      </c>
      <c r="O38" s="21">
        <f>[1]!NecAccess("Reconciliation","*SERVER.FLD0000003","Count","Company.Code,ReconResultMaster.IsManual,*SERVER.FLD00000013,*SERVER.FLD00000012,BankBranch.Code,Bank.Code,AccountMaster.Code",Parámetros!$C$3,"1",O$7,"['0000-00:" &amp; O$7 &amp; "]",Parámetros!$C$4,Parámetros!$C$5,Parámetros!$C$6)</f>
        <v>0</v>
      </c>
      <c r="P38" s="21">
        <f>[1]!NecAccess("Reconciliation","*SERVER.FLD0000003","Count","Company.Code,ReconResultMaster.IsManual,*SERVER.FLD00000013,*SERVER.FLD00000012,BankBranch.Code,Bank.Code,AccountMaster.Code",Parámetros!$C$3,"1",P$7,"['0000-00:" &amp; P$7 &amp; "]",Parámetros!$C$4,Parámetros!$C$5,Parámetros!$C$6)</f>
        <v>0</v>
      </c>
      <c r="Q38" s="21">
        <f>[1]!NecAccess("Reconciliation","*SERVER.FLD0000003","Count","Company.Code,ReconResultMaster.IsManual,*SERVER.FLD00000013,*SERVER.FLD00000012,BankBranch.Code,Bank.Code,AccountMaster.Code",Parámetros!$C$3,"1",Q$7,"['0000-00:" &amp; Q$7 &amp; "]",Parámetros!$C$4,Parámetros!$C$5,Parámetros!$C$6)</f>
        <v>0</v>
      </c>
      <c r="R38" s="21">
        <f>[1]!NecAccess("Reconciliation","*SERVER.FLD0000003","Count","Company.Code,ReconResultMaster.IsManual,*SERVER.FLD00000013,*SERVER.FLD00000012,BankBranch.Code,Bank.Code,AccountMaster.Code",Parámetros!$C$3,"1",R$7,"['0000-00:" &amp; R$7 &amp; "]",Parámetros!$C$4,Parámetros!$C$5,Parámetros!$C$6)</f>
        <v>0</v>
      </c>
      <c r="S38" s="21">
        <f>[1]!NecAccess("Reconciliation","*SERVER.FLD0000003","Count","Company.Code,ReconResultMaster.IsManual,*SERVER.FLD00000013,*SERVER.FLD00000012,BankBranch.Code,Bank.Code,AccountMaster.Code",Parámetros!$C$3,"1",S$7,"['0000-00:" &amp; S$7 &amp; "]",Parámetros!$C$4,Parámetros!$C$5,Parámetros!$C$6)</f>
        <v>0</v>
      </c>
      <c r="T38" s="21">
        <f>[1]!NecAccess("Reconciliation","*SERVER.FLD0000003","Count","Company.Code,ReconResultMaster.IsManual,*SERVER.FLD00000013,*SERVER.FLD00000012,BankBranch.Code,Bank.Code,AccountMaster.Code",Parámetros!$C$3,"1",T$7,"['0000-00:" &amp; T$7 &amp; "]",Parámetros!$C$4,Parámetros!$C$5,Parámetros!$C$6)</f>
        <v>0</v>
      </c>
      <c r="U38" s="21">
        <f>[1]!NecAccess("Reconciliation","*SERVER.FLD0000003","Count","Company.Code,ReconResultMaster.IsManual,*SERVER.FLD00000013,*SERVER.FLD00000012,BankBranch.Code,Bank.Code,AccountMaster.Code",Parámetros!$C$3,"1",U$7,"['0000-00:" &amp; U$7 &amp; "]",Parámetros!$C$4,Parámetros!$C$5,Parámetros!$C$6)</f>
        <v>0</v>
      </c>
      <c r="V38" s="21">
        <f>[1]!NecAccess("Reconciliation","*SERVER.FLD0000003","Count","Company.Code,ReconResultMaster.IsManual,*SERVER.FLD00000013,*SERVER.FLD00000012,BankBranch.Code,Bank.Code,AccountMaster.Code",Parámetros!$C$3,"1",V$7,"['0000-00:" &amp; V$7 &amp; "]",Parámetros!$C$4,Parámetros!$C$5,Parámetros!$C$6)</f>
        <v>0</v>
      </c>
      <c r="W38" s="49"/>
      <c r="X38" s="51"/>
      <c r="Y38" s="51"/>
      <c r="Z38" s="51"/>
      <c r="AA38" s="73"/>
      <c r="AB38" s="51"/>
      <c r="AC38" s="51"/>
      <c r="AD38" s="51"/>
      <c r="AE38" s="51"/>
      <c r="AF38" s="51"/>
      <c r="AG38" s="51"/>
    </row>
    <row r="39" spans="5:33" ht="15.75" thickBot="1" x14ac:dyDescent="0.3">
      <c r="E39" s="49"/>
      <c r="F39" s="49"/>
      <c r="G39" s="34"/>
      <c r="H39" s="89" t="s">
        <v>87</v>
      </c>
      <c r="I39" s="33"/>
      <c r="J39" s="35">
        <f>SUM(J37:J38)</f>
        <v>0</v>
      </c>
      <c r="K39" s="35">
        <f t="shared" ref="K39:V39" si="14">SUM(K37:K38)</f>
        <v>0</v>
      </c>
      <c r="L39" s="35">
        <f t="shared" si="14"/>
        <v>2</v>
      </c>
      <c r="M39" s="35">
        <f t="shared" si="14"/>
        <v>0</v>
      </c>
      <c r="N39" s="35">
        <f t="shared" si="14"/>
        <v>0</v>
      </c>
      <c r="O39" s="35">
        <f t="shared" si="14"/>
        <v>0</v>
      </c>
      <c r="P39" s="35">
        <f t="shared" si="14"/>
        <v>0</v>
      </c>
      <c r="Q39" s="35">
        <f t="shared" si="14"/>
        <v>82</v>
      </c>
      <c r="R39" s="35">
        <f t="shared" si="14"/>
        <v>0</v>
      </c>
      <c r="S39" s="35">
        <f t="shared" si="14"/>
        <v>0</v>
      </c>
      <c r="T39" s="35">
        <f t="shared" si="14"/>
        <v>0</v>
      </c>
      <c r="U39" s="35">
        <f t="shared" si="14"/>
        <v>0</v>
      </c>
      <c r="V39" s="35">
        <f t="shared" si="14"/>
        <v>0</v>
      </c>
      <c r="W39" s="49"/>
      <c r="X39" s="51"/>
      <c r="Y39" s="51"/>
      <c r="Z39" s="51"/>
      <c r="AA39" s="73"/>
      <c r="AB39" s="51"/>
      <c r="AC39" s="51"/>
      <c r="AD39" s="51"/>
      <c r="AE39" s="51"/>
      <c r="AF39" s="51"/>
      <c r="AG39" s="51"/>
    </row>
    <row r="40" spans="5:33" x14ac:dyDescent="0.25">
      <c r="E40" s="49"/>
      <c r="F40" s="49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49"/>
      <c r="X40" s="51"/>
      <c r="Y40" s="51"/>
      <c r="Z40" s="51"/>
      <c r="AA40" s="73"/>
      <c r="AB40" s="51"/>
      <c r="AC40" s="51"/>
      <c r="AD40" s="51"/>
      <c r="AE40" s="51"/>
      <c r="AF40" s="51"/>
      <c r="AG40" s="51"/>
    </row>
    <row r="41" spans="5:33" x14ac:dyDescent="0.25">
      <c r="E41" s="49"/>
      <c r="F41" s="49"/>
      <c r="G41" s="33"/>
      <c r="H41" s="91" t="s">
        <v>85</v>
      </c>
      <c r="I41" s="21"/>
      <c r="J41" s="23">
        <f>IF(J37=0,0,IF(J$10=0,1,J37/J$10))</f>
        <v>0</v>
      </c>
      <c r="K41" s="23">
        <f t="shared" ref="K41:V41" si="15">IF(K37=0,0,IF(K$10=0,1,K37/K$10))</f>
        <v>0</v>
      </c>
      <c r="L41" s="23">
        <f t="shared" si="15"/>
        <v>0</v>
      </c>
      <c r="M41" s="23">
        <f t="shared" si="15"/>
        <v>0</v>
      </c>
      <c r="N41" s="23">
        <f t="shared" si="15"/>
        <v>0</v>
      </c>
      <c r="O41" s="23">
        <f t="shared" si="15"/>
        <v>0</v>
      </c>
      <c r="P41" s="23">
        <f t="shared" si="15"/>
        <v>0</v>
      </c>
      <c r="Q41" s="23">
        <f t="shared" si="15"/>
        <v>41</v>
      </c>
      <c r="R41" s="23">
        <f t="shared" si="15"/>
        <v>0</v>
      </c>
      <c r="S41" s="23">
        <f t="shared" si="15"/>
        <v>0</v>
      </c>
      <c r="T41" s="23">
        <f t="shared" si="15"/>
        <v>0</v>
      </c>
      <c r="U41" s="23">
        <f t="shared" si="15"/>
        <v>0</v>
      </c>
      <c r="V41" s="23">
        <f t="shared" si="15"/>
        <v>0</v>
      </c>
      <c r="W41" s="49"/>
      <c r="X41" s="51"/>
      <c r="Y41" s="51"/>
      <c r="Z41" s="51"/>
      <c r="AA41" s="73"/>
      <c r="AB41" s="51"/>
      <c r="AC41" s="51"/>
      <c r="AD41" s="51"/>
      <c r="AE41" s="51"/>
      <c r="AF41" s="51"/>
      <c r="AG41" s="51"/>
    </row>
    <row r="42" spans="5:33" x14ac:dyDescent="0.25">
      <c r="E42" s="49"/>
      <c r="F42" s="49"/>
      <c r="G42" s="33"/>
      <c r="H42" s="91" t="s">
        <v>86</v>
      </c>
      <c r="I42" s="21"/>
      <c r="J42" s="23">
        <f>IF(J38=0,0,IF(J$10=0,1,J38/J$10))</f>
        <v>0</v>
      </c>
      <c r="K42" s="23">
        <f t="shared" ref="K42:V42" si="16">IF(K38=0,0,IF(K$10=0,1,K38/K$10))</f>
        <v>0</v>
      </c>
      <c r="L42" s="23">
        <f t="shared" si="16"/>
        <v>2.2988505747126436E-2</v>
      </c>
      <c r="M42" s="23">
        <f t="shared" si="16"/>
        <v>0</v>
      </c>
      <c r="N42" s="23">
        <f t="shared" si="16"/>
        <v>0</v>
      </c>
      <c r="O42" s="23">
        <f t="shared" si="16"/>
        <v>0</v>
      </c>
      <c r="P42" s="23">
        <f t="shared" si="16"/>
        <v>0</v>
      </c>
      <c r="Q42" s="23">
        <f t="shared" si="16"/>
        <v>0</v>
      </c>
      <c r="R42" s="23">
        <f t="shared" si="16"/>
        <v>0</v>
      </c>
      <c r="S42" s="23">
        <f t="shared" si="16"/>
        <v>0</v>
      </c>
      <c r="T42" s="23">
        <f t="shared" si="16"/>
        <v>0</v>
      </c>
      <c r="U42" s="23">
        <f t="shared" si="16"/>
        <v>0</v>
      </c>
      <c r="V42" s="23">
        <f t="shared" si="16"/>
        <v>0</v>
      </c>
      <c r="W42" s="49"/>
      <c r="X42" s="51"/>
      <c r="Y42" s="51"/>
      <c r="Z42" s="51"/>
      <c r="AA42" s="73"/>
      <c r="AB42" s="51"/>
      <c r="AC42" s="51"/>
      <c r="AD42" s="51"/>
      <c r="AE42" s="51"/>
      <c r="AF42" s="51"/>
      <c r="AG42" s="51"/>
    </row>
    <row r="43" spans="5:33" ht="15.75" thickBot="1" x14ac:dyDescent="0.3">
      <c r="E43" s="49"/>
      <c r="F43" s="49"/>
      <c r="G43" s="34"/>
      <c r="H43" s="89" t="s">
        <v>84</v>
      </c>
      <c r="I43" s="33"/>
      <c r="J43" s="36">
        <f>IF(J39=0,0,IF(J$10=0,1,J39/J$10))</f>
        <v>0</v>
      </c>
      <c r="K43" s="36">
        <f t="shared" ref="K43:V43" si="17">IF(K39=0,0,IF(K$10=0,1,K39/K$10))</f>
        <v>0</v>
      </c>
      <c r="L43" s="36">
        <f t="shared" si="17"/>
        <v>2.2988505747126436E-2</v>
      </c>
      <c r="M43" s="36">
        <f t="shared" si="17"/>
        <v>0</v>
      </c>
      <c r="N43" s="36">
        <f t="shared" si="17"/>
        <v>0</v>
      </c>
      <c r="O43" s="36">
        <f t="shared" si="17"/>
        <v>0</v>
      </c>
      <c r="P43" s="36">
        <f t="shared" si="17"/>
        <v>0</v>
      </c>
      <c r="Q43" s="36">
        <f t="shared" si="17"/>
        <v>41</v>
      </c>
      <c r="R43" s="36">
        <f t="shared" si="17"/>
        <v>0</v>
      </c>
      <c r="S43" s="36">
        <f t="shared" si="17"/>
        <v>0</v>
      </c>
      <c r="T43" s="36">
        <f t="shared" si="17"/>
        <v>0</v>
      </c>
      <c r="U43" s="36">
        <f t="shared" si="17"/>
        <v>0</v>
      </c>
      <c r="V43" s="36">
        <f t="shared" si="17"/>
        <v>0</v>
      </c>
      <c r="W43" s="49"/>
      <c r="X43" s="51"/>
      <c r="Y43" s="51"/>
      <c r="Z43" s="51"/>
      <c r="AA43" s="73"/>
      <c r="AB43" s="51"/>
      <c r="AC43" s="51"/>
      <c r="AD43" s="51"/>
      <c r="AE43" s="51"/>
      <c r="AF43" s="51"/>
      <c r="AG43" s="51"/>
    </row>
    <row r="44" spans="5:33" ht="7.5" customHeight="1" x14ac:dyDescent="0.25">
      <c r="E44" s="49"/>
      <c r="F44" s="49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49"/>
      <c r="X44" s="51"/>
      <c r="Y44" s="51"/>
      <c r="Z44" s="51"/>
      <c r="AA44" s="73"/>
      <c r="AB44" s="51"/>
      <c r="AC44" s="51"/>
      <c r="AD44" s="51"/>
      <c r="AE44" s="51"/>
      <c r="AF44" s="51"/>
      <c r="AG44" s="51"/>
    </row>
    <row r="45" spans="5:33" x14ac:dyDescent="0.25">
      <c r="X45" s="51"/>
      <c r="Y45" s="51"/>
      <c r="Z45" s="51"/>
      <c r="AA45" s="73"/>
      <c r="AB45" s="51"/>
      <c r="AC45" s="51"/>
      <c r="AD45" s="51"/>
      <c r="AE45" s="51"/>
      <c r="AF45" s="51"/>
      <c r="AG45" s="51"/>
    </row>
    <row r="46" spans="5:33" x14ac:dyDescent="0.25">
      <c r="X46" s="51"/>
      <c r="Y46" s="51"/>
      <c r="Z46" s="51"/>
      <c r="AA46" s="73"/>
      <c r="AB46" s="51"/>
      <c r="AC46" s="51"/>
      <c r="AD46" s="51"/>
      <c r="AE46" s="51"/>
      <c r="AF46" s="51"/>
      <c r="AG46" s="51"/>
    </row>
    <row r="47" spans="5:33" ht="3.75" customHeight="1" x14ac:dyDescent="0.25">
      <c r="X47" s="51"/>
      <c r="Y47" s="51"/>
      <c r="Z47" s="51"/>
      <c r="AA47" s="73"/>
      <c r="AB47" s="51"/>
      <c r="AC47" s="51"/>
      <c r="AD47" s="51"/>
      <c r="AE47" s="51"/>
      <c r="AF47" s="51"/>
      <c r="AG47" s="51"/>
    </row>
  </sheetData>
  <mergeCells count="1">
    <mergeCell ref="K1:N3"/>
  </mergeCells>
  <phoneticPr fontId="1" type="noConversion"/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14785-400D-4245-B441-B4D9AC26F336}">
  <dimension ref="B1:K48"/>
  <sheetViews>
    <sheetView showGridLines="0" workbookViewId="0">
      <selection activeCell="B16" sqref="B16"/>
    </sheetView>
  </sheetViews>
  <sheetFormatPr defaultColWidth="9.140625" defaultRowHeight="15" x14ac:dyDescent="0.25"/>
  <cols>
    <col min="1" max="1" width="4.140625" style="68" customWidth="1"/>
    <col min="2" max="2" width="20.5703125" style="68" customWidth="1"/>
    <col min="3" max="3" width="27.42578125" style="68" customWidth="1"/>
    <col min="4" max="4" width="3.140625" style="68" customWidth="1"/>
    <col min="5" max="16384" width="9.140625" style="68"/>
  </cols>
  <sheetData>
    <row r="1" spans="2:11" s="13" customFormat="1" ht="15" customHeight="1" x14ac:dyDescent="0.25">
      <c r="G1" s="96" t="s">
        <v>89</v>
      </c>
      <c r="H1" s="96"/>
    </row>
    <row r="2" spans="2:11" s="13" customFormat="1" ht="15" customHeight="1" x14ac:dyDescent="0.25">
      <c r="G2" s="96"/>
      <c r="H2" s="96"/>
      <c r="I2" s="39"/>
      <c r="J2" s="39"/>
      <c r="K2" s="39"/>
    </row>
    <row r="3" spans="2:11" s="13" customFormat="1" ht="15" customHeight="1" x14ac:dyDescent="0.25">
      <c r="G3" s="96"/>
      <c r="H3" s="96"/>
    </row>
    <row r="6" spans="2:11" ht="15.75" x14ac:dyDescent="0.25">
      <c r="B6" s="37" t="s">
        <v>90</v>
      </c>
      <c r="C6" s="38"/>
    </row>
    <row r="7" spans="2:11" x14ac:dyDescent="0.25">
      <c r="B7" s="80" t="s">
        <v>94</v>
      </c>
      <c r="C7" s="42" t="s">
        <v>93</v>
      </c>
    </row>
    <row r="8" spans="2:11" x14ac:dyDescent="0.25">
      <c r="B8" s="77" t="s">
        <v>60</v>
      </c>
      <c r="C8" s="78">
        <v>3</v>
      </c>
    </row>
    <row r="9" spans="2:11" x14ac:dyDescent="0.25">
      <c r="B9" s="77" t="s">
        <v>61</v>
      </c>
      <c r="C9" s="79">
        <v>2</v>
      </c>
    </row>
    <row r="10" spans="2:11" x14ac:dyDescent="0.25">
      <c r="B10" s="47" t="s">
        <v>27</v>
      </c>
      <c r="C10" s="46">
        <v>5</v>
      </c>
    </row>
    <row r="23" spans="2:3" ht="15.75" x14ac:dyDescent="0.25">
      <c r="B23" s="37" t="s">
        <v>92</v>
      </c>
      <c r="C23" s="38"/>
    </row>
    <row r="24" spans="2:3" x14ac:dyDescent="0.25">
      <c r="B24" s="42" t="s">
        <v>91</v>
      </c>
      <c r="C24" s="42" t="s">
        <v>92</v>
      </c>
    </row>
    <row r="25" spans="2:3" x14ac:dyDescent="0.25">
      <c r="B25" s="43" t="s">
        <v>59</v>
      </c>
      <c r="C25" s="40">
        <v>2</v>
      </c>
    </row>
    <row r="26" spans="2:3" x14ac:dyDescent="0.25">
      <c r="B26" s="44">
        <v>4</v>
      </c>
      <c r="C26" s="41">
        <v>1</v>
      </c>
    </row>
    <row r="27" spans="2:3" x14ac:dyDescent="0.25">
      <c r="B27" s="44">
        <v>5</v>
      </c>
      <c r="C27" s="41">
        <v>0</v>
      </c>
    </row>
    <row r="28" spans="2:3" x14ac:dyDescent="0.25">
      <c r="B28" s="44">
        <v>2</v>
      </c>
      <c r="C28" s="41">
        <v>0</v>
      </c>
    </row>
    <row r="29" spans="2:3" x14ac:dyDescent="0.25">
      <c r="B29" s="44">
        <v>1</v>
      </c>
      <c r="C29" s="41">
        <v>0</v>
      </c>
    </row>
    <row r="30" spans="2:3" x14ac:dyDescent="0.25">
      <c r="B30" s="45">
        <v>3</v>
      </c>
      <c r="C30" s="41">
        <v>0</v>
      </c>
    </row>
    <row r="31" spans="2:3" x14ac:dyDescent="0.25">
      <c r="B31" s="47" t="s">
        <v>27</v>
      </c>
      <c r="C31" s="46">
        <v>3</v>
      </c>
    </row>
    <row r="40" spans="2:3" ht="15.75" x14ac:dyDescent="0.25">
      <c r="B40" s="37" t="s">
        <v>95</v>
      </c>
      <c r="C40" s="38"/>
    </row>
    <row r="41" spans="2:3" x14ac:dyDescent="0.25">
      <c r="B41" s="42" t="s">
        <v>91</v>
      </c>
      <c r="C41" s="42" t="s">
        <v>95</v>
      </c>
    </row>
    <row r="42" spans="2:3" x14ac:dyDescent="0.25">
      <c r="B42" s="43" t="s">
        <v>59</v>
      </c>
      <c r="C42" s="40">
        <v>2</v>
      </c>
    </row>
    <row r="43" spans="2:3" x14ac:dyDescent="0.25">
      <c r="B43" s="44">
        <v>4</v>
      </c>
      <c r="C43" s="41">
        <v>0</v>
      </c>
    </row>
    <row r="44" spans="2:3" x14ac:dyDescent="0.25">
      <c r="B44" s="44">
        <v>5</v>
      </c>
      <c r="C44" s="41">
        <v>0</v>
      </c>
    </row>
    <row r="45" spans="2:3" x14ac:dyDescent="0.25">
      <c r="B45" s="44">
        <v>2</v>
      </c>
      <c r="C45" s="41">
        <v>0</v>
      </c>
    </row>
    <row r="46" spans="2:3" x14ac:dyDescent="0.25">
      <c r="B46" s="44">
        <v>1</v>
      </c>
      <c r="C46" s="41">
        <v>0</v>
      </c>
    </row>
    <row r="47" spans="2:3" x14ac:dyDescent="0.25">
      <c r="B47" s="45">
        <v>3</v>
      </c>
      <c r="C47" s="41">
        <v>0</v>
      </c>
    </row>
    <row r="48" spans="2:3" x14ac:dyDescent="0.25">
      <c r="B48" s="47" t="s">
        <v>27</v>
      </c>
      <c r="C48" s="46">
        <v>2</v>
      </c>
    </row>
  </sheetData>
  <mergeCells count="1">
    <mergeCell ref="G1:H3"/>
  </mergeCells>
  <pageMargins left="0.7" right="0.7" top="0.75" bottom="0.75" header="0.3" footer="0.3"/>
  <pageSetup orientation="portrait" r:id="rId4"/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05996-B251-49CE-86B5-9170942C31FE}">
  <dimension ref="A1:B3"/>
  <sheetViews>
    <sheetView workbookViewId="0"/>
  </sheetViews>
  <sheetFormatPr defaultColWidth="9.140625" defaultRowHeight="15" x14ac:dyDescent="0.25"/>
  <cols>
    <col min="1" max="16384" width="9.140625" style="1"/>
  </cols>
  <sheetData>
    <row r="1" spans="1:2" x14ac:dyDescent="0.25">
      <c r="A1" s="1" t="s">
        <v>38</v>
      </c>
      <c r="B1" s="1" t="s">
        <v>24</v>
      </c>
    </row>
    <row r="2" spans="1:2" x14ac:dyDescent="0.25">
      <c r="A2" s="1" t="s">
        <v>25</v>
      </c>
      <c r="B2" s="1" t="s">
        <v>100</v>
      </c>
    </row>
    <row r="3" spans="1:2" x14ac:dyDescent="0.25">
      <c r="A3" s="1" t="s">
        <v>39</v>
      </c>
      <c r="B3" s="1" t="s">
        <v>62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9541D-BEA0-41EE-A430-7117B5EB3482}">
  <dimension ref="A1:X42"/>
  <sheetViews>
    <sheetView showGridLines="0" workbookViewId="0">
      <selection activeCell="L5" sqref="L5"/>
    </sheetView>
  </sheetViews>
  <sheetFormatPr defaultColWidth="9.140625" defaultRowHeight="15" x14ac:dyDescent="0.25"/>
  <cols>
    <col min="1" max="1" width="4.140625" style="51" customWidth="1"/>
    <col min="2" max="2" width="1.42578125" style="49" customWidth="1"/>
    <col min="3" max="3" width="19" style="51" bestFit="1" customWidth="1"/>
    <col min="4" max="4" width="10.28515625" style="51" bestFit="1" customWidth="1"/>
    <col min="5" max="5" width="11.28515625" style="51" bestFit="1" customWidth="1"/>
    <col min="6" max="6" width="11.28515625" style="49" bestFit="1" customWidth="1"/>
    <col min="7" max="16384" width="9.140625" style="68"/>
  </cols>
  <sheetData>
    <row r="1" spans="1:24" s="13" customFormat="1" ht="15" customHeight="1" x14ac:dyDescent="0.25">
      <c r="B1" s="16"/>
      <c r="F1" s="16"/>
      <c r="G1" s="96" t="s">
        <v>96</v>
      </c>
      <c r="H1" s="96"/>
      <c r="I1" s="96"/>
      <c r="J1" s="96"/>
      <c r="K1" s="96"/>
    </row>
    <row r="2" spans="1:24" s="13" customFormat="1" ht="15" customHeight="1" x14ac:dyDescent="0.25">
      <c r="B2" s="16"/>
      <c r="F2" s="16"/>
      <c r="G2" s="96"/>
      <c r="H2" s="96"/>
      <c r="I2" s="96"/>
      <c r="J2" s="96"/>
      <c r="K2" s="96"/>
    </row>
    <row r="3" spans="1:24" s="13" customFormat="1" ht="15" customHeight="1" x14ac:dyDescent="0.25">
      <c r="B3" s="16"/>
      <c r="F3" s="16"/>
      <c r="G3" s="96"/>
      <c r="H3" s="96"/>
      <c r="I3" s="96"/>
      <c r="J3" s="96"/>
      <c r="K3" s="96"/>
    </row>
    <row r="4" spans="1:24" s="51" customFormat="1" x14ac:dyDescent="0.25">
      <c r="B4" s="49"/>
      <c r="F4" s="49"/>
    </row>
    <row r="5" spans="1:24" s="51" customFormat="1" ht="7.5" customHeight="1" x14ac:dyDescent="0.25">
      <c r="A5" s="73"/>
      <c r="B5" s="49"/>
      <c r="C5" s="49"/>
      <c r="D5" s="49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49"/>
      <c r="X5" s="73"/>
    </row>
    <row r="6" spans="1:24" x14ac:dyDescent="0.25">
      <c r="C6" s="92" t="s">
        <v>63</v>
      </c>
      <c r="D6" s="93">
        <v>0</v>
      </c>
      <c r="G6" s="51"/>
      <c r="H6" s="51"/>
      <c r="I6" s="51"/>
    </row>
    <row r="7" spans="1:24" x14ac:dyDescent="0.25">
      <c r="G7" s="51"/>
      <c r="H7" s="51"/>
      <c r="I7" s="51"/>
    </row>
    <row r="8" spans="1:24" x14ac:dyDescent="0.25">
      <c r="C8" s="92" t="s">
        <v>68</v>
      </c>
      <c r="D8" s="92" t="s">
        <v>69</v>
      </c>
      <c r="E8" s="92"/>
      <c r="F8" s="68"/>
      <c r="G8" s="51"/>
      <c r="H8" s="51"/>
      <c r="I8" s="51"/>
    </row>
    <row r="9" spans="1:24" x14ac:dyDescent="0.25">
      <c r="C9" s="92" t="s">
        <v>98</v>
      </c>
      <c r="D9" s="92" t="s">
        <v>26</v>
      </c>
      <c r="E9" s="92" t="s">
        <v>27</v>
      </c>
      <c r="F9" s="68"/>
      <c r="G9" s="51"/>
      <c r="H9" s="51"/>
      <c r="I9" s="51"/>
    </row>
    <row r="10" spans="1:24" x14ac:dyDescent="0.25">
      <c r="C10" s="93" t="s">
        <v>36</v>
      </c>
      <c r="D10" s="94">
        <v>8</v>
      </c>
      <c r="E10" s="94">
        <v>8</v>
      </c>
      <c r="F10" s="68"/>
    </row>
    <row r="11" spans="1:24" x14ac:dyDescent="0.25">
      <c r="C11" s="95" t="s">
        <v>15</v>
      </c>
      <c r="D11" s="94">
        <v>4</v>
      </c>
      <c r="E11" s="94">
        <v>4</v>
      </c>
      <c r="F11" s="68"/>
    </row>
    <row r="12" spans="1:24" x14ac:dyDescent="0.25">
      <c r="C12" s="95" t="s">
        <v>55</v>
      </c>
      <c r="D12" s="94">
        <v>4</v>
      </c>
      <c r="E12" s="94">
        <v>4</v>
      </c>
      <c r="F12" s="68"/>
    </row>
    <row r="13" spans="1:24" x14ac:dyDescent="0.25">
      <c r="C13" s="93" t="s">
        <v>33</v>
      </c>
      <c r="D13" s="94">
        <v>29</v>
      </c>
      <c r="E13" s="94">
        <v>29</v>
      </c>
      <c r="F13" s="68"/>
    </row>
    <row r="14" spans="1:24" x14ac:dyDescent="0.25">
      <c r="B14" s="50"/>
      <c r="C14" s="95" t="s">
        <v>16</v>
      </c>
      <c r="D14" s="94">
        <v>14</v>
      </c>
      <c r="E14" s="94">
        <v>14</v>
      </c>
      <c r="F14" s="68"/>
    </row>
    <row r="15" spans="1:24" x14ac:dyDescent="0.25">
      <c r="C15" s="95" t="s">
        <v>44</v>
      </c>
      <c r="D15" s="94">
        <v>1</v>
      </c>
      <c r="E15" s="94">
        <v>1</v>
      </c>
      <c r="F15" s="68"/>
    </row>
    <row r="16" spans="1:24" x14ac:dyDescent="0.25">
      <c r="B16" s="50"/>
      <c r="C16" s="95" t="s">
        <v>53</v>
      </c>
      <c r="D16" s="94">
        <v>14</v>
      </c>
      <c r="E16" s="94">
        <v>14</v>
      </c>
      <c r="F16" s="68"/>
    </row>
    <row r="17" spans="2:6" x14ac:dyDescent="0.25">
      <c r="B17" s="50"/>
      <c r="C17" s="93" t="s">
        <v>34</v>
      </c>
      <c r="D17" s="94">
        <v>3</v>
      </c>
      <c r="E17" s="94">
        <v>3</v>
      </c>
      <c r="F17" s="68"/>
    </row>
    <row r="18" spans="2:6" x14ac:dyDescent="0.25">
      <c r="B18" s="50"/>
      <c r="C18" s="95" t="s">
        <v>16</v>
      </c>
      <c r="D18" s="94">
        <v>1</v>
      </c>
      <c r="E18" s="94">
        <v>1</v>
      </c>
      <c r="F18" s="68"/>
    </row>
    <row r="19" spans="2:6" x14ac:dyDescent="0.25">
      <c r="C19" s="95" t="s">
        <v>53</v>
      </c>
      <c r="D19" s="94">
        <v>2</v>
      </c>
      <c r="E19" s="94">
        <v>2</v>
      </c>
      <c r="F19" s="68"/>
    </row>
    <row r="20" spans="2:6" x14ac:dyDescent="0.25">
      <c r="C20" s="93" t="s">
        <v>29</v>
      </c>
      <c r="D20" s="94">
        <v>8</v>
      </c>
      <c r="E20" s="94">
        <v>8</v>
      </c>
      <c r="F20" s="68"/>
    </row>
    <row r="21" spans="2:6" x14ac:dyDescent="0.25">
      <c r="C21" s="95" t="s">
        <v>45</v>
      </c>
      <c r="D21" s="94">
        <v>4</v>
      </c>
      <c r="E21" s="94">
        <v>4</v>
      </c>
      <c r="F21" s="68"/>
    </row>
    <row r="22" spans="2:6" x14ac:dyDescent="0.25">
      <c r="C22" s="95" t="s">
        <v>46</v>
      </c>
      <c r="D22" s="94">
        <v>4</v>
      </c>
      <c r="E22" s="94">
        <v>4</v>
      </c>
      <c r="F22" s="68"/>
    </row>
    <row r="23" spans="2:6" x14ac:dyDescent="0.25">
      <c r="C23" s="93" t="s">
        <v>31</v>
      </c>
      <c r="D23" s="94">
        <v>6</v>
      </c>
      <c r="E23" s="94">
        <v>6</v>
      </c>
      <c r="F23" s="68"/>
    </row>
    <row r="24" spans="2:6" x14ac:dyDescent="0.25">
      <c r="C24" s="95" t="s">
        <v>49</v>
      </c>
      <c r="D24" s="94">
        <v>3</v>
      </c>
      <c r="E24" s="94">
        <v>3</v>
      </c>
      <c r="F24" s="68"/>
    </row>
    <row r="25" spans="2:6" x14ac:dyDescent="0.25">
      <c r="C25" s="95" t="s">
        <v>50</v>
      </c>
      <c r="D25" s="94">
        <v>3</v>
      </c>
      <c r="E25" s="94">
        <v>3</v>
      </c>
      <c r="F25" s="68"/>
    </row>
    <row r="26" spans="2:6" x14ac:dyDescent="0.25">
      <c r="C26" s="93" t="s">
        <v>30</v>
      </c>
      <c r="D26" s="94">
        <v>4</v>
      </c>
      <c r="E26" s="94">
        <v>4</v>
      </c>
      <c r="F26" s="68"/>
    </row>
    <row r="27" spans="2:6" x14ac:dyDescent="0.25">
      <c r="C27" s="95" t="s">
        <v>47</v>
      </c>
      <c r="D27" s="94">
        <v>2</v>
      </c>
      <c r="E27" s="94">
        <v>2</v>
      </c>
      <c r="F27" s="68"/>
    </row>
    <row r="28" spans="2:6" x14ac:dyDescent="0.25">
      <c r="C28" s="95" t="s">
        <v>48</v>
      </c>
      <c r="D28" s="94">
        <v>2</v>
      </c>
      <c r="E28" s="94">
        <v>2</v>
      </c>
      <c r="F28" s="68"/>
    </row>
    <row r="29" spans="2:6" x14ac:dyDescent="0.25">
      <c r="C29" s="93" t="s">
        <v>32</v>
      </c>
      <c r="D29" s="94">
        <v>10</v>
      </c>
      <c r="E29" s="94">
        <v>10</v>
      </c>
      <c r="F29" s="68"/>
    </row>
    <row r="30" spans="2:6" x14ac:dyDescent="0.25">
      <c r="C30" s="95" t="s">
        <v>51</v>
      </c>
      <c r="D30" s="94">
        <v>5</v>
      </c>
      <c r="E30" s="94">
        <v>5</v>
      </c>
      <c r="F30" s="68"/>
    </row>
    <row r="31" spans="2:6" x14ac:dyDescent="0.25">
      <c r="C31" s="95" t="s">
        <v>52</v>
      </c>
      <c r="D31" s="94">
        <v>5</v>
      </c>
      <c r="E31" s="94">
        <v>5</v>
      </c>
      <c r="F31" s="68"/>
    </row>
    <row r="32" spans="2:6" x14ac:dyDescent="0.25">
      <c r="C32" s="93" t="s">
        <v>35</v>
      </c>
      <c r="D32" s="94">
        <v>9</v>
      </c>
      <c r="E32" s="94">
        <v>9</v>
      </c>
      <c r="F32" s="68"/>
    </row>
    <row r="33" spans="1:24" x14ac:dyDescent="0.25">
      <c r="C33" s="95" t="s">
        <v>54</v>
      </c>
      <c r="D33" s="94">
        <v>3</v>
      </c>
      <c r="E33" s="94">
        <v>3</v>
      </c>
      <c r="F33" s="68"/>
    </row>
    <row r="34" spans="1:24" x14ac:dyDescent="0.25">
      <c r="C34" s="95" t="s">
        <v>53</v>
      </c>
      <c r="D34" s="94">
        <v>6</v>
      </c>
      <c r="E34" s="94">
        <v>6</v>
      </c>
      <c r="F34" s="68"/>
    </row>
    <row r="35" spans="1:24" x14ac:dyDescent="0.25">
      <c r="C35" s="93" t="s">
        <v>28</v>
      </c>
      <c r="D35" s="94">
        <v>7</v>
      </c>
      <c r="E35" s="94">
        <v>7</v>
      </c>
      <c r="F35" s="68"/>
    </row>
    <row r="36" spans="1:24" x14ac:dyDescent="0.25">
      <c r="C36" s="95" t="s">
        <v>42</v>
      </c>
      <c r="D36" s="94">
        <v>3</v>
      </c>
      <c r="E36" s="94">
        <v>3</v>
      </c>
      <c r="F36" s="68"/>
    </row>
    <row r="37" spans="1:24" x14ac:dyDescent="0.25">
      <c r="C37" s="95" t="s">
        <v>43</v>
      </c>
      <c r="D37" s="94">
        <v>3</v>
      </c>
      <c r="E37" s="94">
        <v>3</v>
      </c>
      <c r="F37" s="68"/>
    </row>
    <row r="38" spans="1:24" x14ac:dyDescent="0.25">
      <c r="C38" s="95" t="s">
        <v>44</v>
      </c>
      <c r="D38" s="94">
        <v>1</v>
      </c>
      <c r="E38" s="94">
        <v>1</v>
      </c>
      <c r="F38" s="68"/>
    </row>
    <row r="39" spans="1:24" x14ac:dyDescent="0.25">
      <c r="C39" s="93" t="s">
        <v>27</v>
      </c>
      <c r="D39" s="94">
        <v>84</v>
      </c>
      <c r="E39" s="94">
        <v>84</v>
      </c>
      <c r="F39" s="68"/>
    </row>
    <row r="40" spans="1:24" s="51" customFormat="1" ht="7.5" customHeight="1" x14ac:dyDescent="0.25">
      <c r="A40" s="73"/>
      <c r="B40" s="49"/>
      <c r="C40" s="68"/>
      <c r="D40" s="68"/>
      <c r="E40" s="68"/>
      <c r="F40" s="68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49"/>
      <c r="X40" s="73"/>
    </row>
    <row r="41" spans="1:24" x14ac:dyDescent="0.25">
      <c r="E41" s="68"/>
      <c r="F41" s="68"/>
    </row>
    <row r="42" spans="1:24" x14ac:dyDescent="0.25">
      <c r="E42" s="68"/>
      <c r="F42" s="68"/>
    </row>
  </sheetData>
  <mergeCells count="1">
    <mergeCell ref="G1:K3"/>
  </mergeCells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987F9-E0B4-4C39-8758-F480B4422BD2}">
  <dimension ref="A1:AA42"/>
  <sheetViews>
    <sheetView showGridLines="0" workbookViewId="0">
      <selection activeCell="N28" sqref="N28"/>
    </sheetView>
  </sheetViews>
  <sheetFormatPr defaultColWidth="9.140625" defaultRowHeight="15" x14ac:dyDescent="0.25"/>
  <cols>
    <col min="1" max="1" width="4.140625" style="68" customWidth="1"/>
    <col min="2" max="2" width="1.42578125" style="49" customWidth="1"/>
    <col min="3" max="3" width="19" style="68" bestFit="1" customWidth="1"/>
    <col min="4" max="4" width="10.28515625" style="68" bestFit="1" customWidth="1"/>
    <col min="5" max="5" width="11.28515625" style="68" bestFit="1" customWidth="1"/>
    <col min="6" max="6" width="11.28515625" style="49" bestFit="1" customWidth="1"/>
    <col min="7" max="7" width="11.28515625" style="68" bestFit="1" customWidth="1"/>
    <col min="8" max="16384" width="9.140625" style="68"/>
  </cols>
  <sheetData>
    <row r="1" spans="1:27" s="13" customFormat="1" ht="15" customHeight="1" x14ac:dyDescent="0.25">
      <c r="B1" s="16"/>
      <c r="F1" s="16"/>
      <c r="G1" s="96" t="s">
        <v>97</v>
      </c>
      <c r="H1" s="96"/>
      <c r="I1" s="96"/>
      <c r="J1" s="96"/>
      <c r="K1" s="96"/>
      <c r="L1" s="96"/>
    </row>
    <row r="2" spans="1:27" s="13" customFormat="1" ht="15" customHeight="1" x14ac:dyDescent="0.25">
      <c r="B2" s="16"/>
      <c r="F2" s="16"/>
      <c r="G2" s="96"/>
      <c r="H2" s="96"/>
      <c r="I2" s="96"/>
      <c r="J2" s="96"/>
      <c r="K2" s="96"/>
      <c r="L2" s="96"/>
    </row>
    <row r="3" spans="1:27" s="13" customFormat="1" ht="15" customHeight="1" x14ac:dyDescent="0.25">
      <c r="B3" s="16"/>
      <c r="F3" s="16"/>
      <c r="G3" s="96"/>
      <c r="H3" s="96"/>
      <c r="I3" s="96"/>
      <c r="J3" s="96"/>
      <c r="K3" s="96"/>
      <c r="L3" s="96"/>
    </row>
    <row r="4" spans="1:27" s="51" customFormat="1" x14ac:dyDescent="0.25">
      <c r="B4" s="49"/>
      <c r="C4" s="49"/>
      <c r="F4" s="49"/>
      <c r="H4" s="49"/>
    </row>
    <row r="5" spans="1:27" s="51" customFormat="1" ht="7.5" customHeight="1" x14ac:dyDescent="0.25">
      <c r="A5" s="73"/>
      <c r="B5" s="49"/>
      <c r="C5" s="49"/>
      <c r="D5" s="49"/>
      <c r="E5" s="49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49"/>
      <c r="AA5" s="73"/>
    </row>
    <row r="6" spans="1:27" x14ac:dyDescent="0.25">
      <c r="A6" s="51"/>
      <c r="C6" s="92" t="s">
        <v>63</v>
      </c>
      <c r="D6" s="93">
        <v>1</v>
      </c>
      <c r="G6" s="51"/>
    </row>
    <row r="7" spans="1:27" x14ac:dyDescent="0.25">
      <c r="A7" s="51"/>
      <c r="G7" s="51"/>
    </row>
    <row r="8" spans="1:27" x14ac:dyDescent="0.25">
      <c r="A8" s="51"/>
      <c r="C8" s="92" t="s">
        <v>68</v>
      </c>
      <c r="D8" s="92" t="s">
        <v>69</v>
      </c>
      <c r="E8" s="92"/>
      <c r="F8" s="51"/>
      <c r="G8" s="51"/>
    </row>
    <row r="9" spans="1:27" x14ac:dyDescent="0.25">
      <c r="A9" s="51"/>
      <c r="C9" s="92" t="s">
        <v>99</v>
      </c>
      <c r="D9" s="92" t="s">
        <v>37</v>
      </c>
      <c r="E9" s="92" t="s">
        <v>27</v>
      </c>
      <c r="F9" s="51"/>
      <c r="G9" s="51"/>
    </row>
    <row r="10" spans="1:27" x14ac:dyDescent="0.25">
      <c r="A10" s="51"/>
      <c r="C10" s="93" t="s">
        <v>56</v>
      </c>
      <c r="D10" s="94">
        <v>2</v>
      </c>
      <c r="E10" s="94">
        <v>2</v>
      </c>
      <c r="F10" s="51"/>
      <c r="G10" s="51"/>
    </row>
    <row r="11" spans="1:27" x14ac:dyDescent="0.25">
      <c r="A11" s="51"/>
      <c r="C11" s="95" t="s">
        <v>57</v>
      </c>
      <c r="D11" s="94">
        <v>1</v>
      </c>
      <c r="E11" s="94">
        <v>1</v>
      </c>
      <c r="F11" s="68"/>
    </row>
    <row r="12" spans="1:27" x14ac:dyDescent="0.25">
      <c r="A12" s="51"/>
      <c r="C12" s="95" t="s">
        <v>48</v>
      </c>
      <c r="D12" s="94">
        <v>1</v>
      </c>
      <c r="E12" s="94">
        <v>1</v>
      </c>
      <c r="F12" s="68"/>
    </row>
    <row r="13" spans="1:27" x14ac:dyDescent="0.25">
      <c r="A13" s="51"/>
      <c r="C13" s="93" t="s">
        <v>27</v>
      </c>
      <c r="D13" s="94">
        <v>2</v>
      </c>
      <c r="E13" s="94">
        <v>2</v>
      </c>
      <c r="F13" s="68"/>
    </row>
    <row r="14" spans="1:27" s="51" customFormat="1" ht="7.5" customHeight="1" x14ac:dyDescent="0.25">
      <c r="A14" s="73"/>
      <c r="B14" s="49"/>
      <c r="C14" s="68"/>
      <c r="D14" s="68"/>
      <c r="E14" s="68"/>
      <c r="F14" s="68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49"/>
      <c r="Y14" s="73"/>
    </row>
    <row r="15" spans="1:27" x14ac:dyDescent="0.25">
      <c r="A15" s="51"/>
      <c r="B15" s="50"/>
      <c r="C15" s="51"/>
      <c r="F15" s="68"/>
      <c r="G15" s="51"/>
    </row>
    <row r="16" spans="1:27" x14ac:dyDescent="0.25">
      <c r="A16" s="51"/>
      <c r="C16" s="51"/>
      <c r="F16" s="68"/>
    </row>
    <row r="17" spans="1:6" x14ac:dyDescent="0.25">
      <c r="A17" s="51"/>
      <c r="B17" s="50"/>
      <c r="F17" s="68"/>
    </row>
    <row r="18" spans="1:6" x14ac:dyDescent="0.25">
      <c r="A18" s="51"/>
      <c r="B18" s="50"/>
      <c r="F18" s="68"/>
    </row>
    <row r="19" spans="1:6" x14ac:dyDescent="0.25">
      <c r="A19" s="51"/>
      <c r="B19" s="50"/>
      <c r="F19" s="68"/>
    </row>
    <row r="20" spans="1:6" x14ac:dyDescent="0.25">
      <c r="A20" s="51"/>
      <c r="F20" s="68"/>
    </row>
    <row r="21" spans="1:6" x14ac:dyDescent="0.25">
      <c r="A21" s="51"/>
      <c r="F21" s="68"/>
    </row>
    <row r="22" spans="1:6" x14ac:dyDescent="0.25">
      <c r="A22" s="51"/>
      <c r="F22" s="68"/>
    </row>
    <row r="23" spans="1:6" x14ac:dyDescent="0.25">
      <c r="A23" s="51"/>
      <c r="F23" s="68"/>
    </row>
    <row r="24" spans="1:6" x14ac:dyDescent="0.25">
      <c r="A24" s="51"/>
      <c r="F24" s="68"/>
    </row>
    <row r="25" spans="1:6" x14ac:dyDescent="0.25">
      <c r="A25" s="51"/>
      <c r="F25" s="68"/>
    </row>
    <row r="26" spans="1:6" x14ac:dyDescent="0.25">
      <c r="A26" s="51"/>
      <c r="F26" s="68"/>
    </row>
    <row r="27" spans="1:6" x14ac:dyDescent="0.25">
      <c r="A27" s="51"/>
      <c r="F27" s="68"/>
    </row>
    <row r="28" spans="1:6" x14ac:dyDescent="0.25">
      <c r="A28" s="51"/>
      <c r="F28" s="68"/>
    </row>
    <row r="29" spans="1:6" x14ac:dyDescent="0.25">
      <c r="A29" s="51"/>
      <c r="F29" s="68"/>
    </row>
    <row r="30" spans="1:6" x14ac:dyDescent="0.25">
      <c r="A30" s="51"/>
      <c r="F30" s="68"/>
    </row>
    <row r="31" spans="1:6" x14ac:dyDescent="0.25">
      <c r="A31" s="51"/>
      <c r="F31" s="68"/>
    </row>
    <row r="32" spans="1:6" x14ac:dyDescent="0.25">
      <c r="A32" s="51"/>
      <c r="F32" s="68"/>
    </row>
    <row r="33" spans="1:6" x14ac:dyDescent="0.25">
      <c r="A33" s="51"/>
      <c r="F33" s="68"/>
    </row>
    <row r="34" spans="1:6" x14ac:dyDescent="0.25">
      <c r="A34" s="51"/>
      <c r="F34" s="68"/>
    </row>
    <row r="35" spans="1:6" x14ac:dyDescent="0.25">
      <c r="A35" s="51"/>
      <c r="F35" s="68"/>
    </row>
    <row r="36" spans="1:6" x14ac:dyDescent="0.25">
      <c r="A36" s="51"/>
      <c r="F36" s="68"/>
    </row>
    <row r="37" spans="1:6" x14ac:dyDescent="0.25">
      <c r="A37" s="51"/>
      <c r="F37" s="68"/>
    </row>
    <row r="38" spans="1:6" x14ac:dyDescent="0.25">
      <c r="A38" s="51"/>
      <c r="F38" s="68"/>
    </row>
    <row r="39" spans="1:6" x14ac:dyDescent="0.25">
      <c r="A39" s="51"/>
      <c r="F39" s="68"/>
    </row>
    <row r="40" spans="1:6" x14ac:dyDescent="0.25">
      <c r="A40" s="51"/>
      <c r="F40" s="68"/>
    </row>
    <row r="41" spans="1:6" x14ac:dyDescent="0.25">
      <c r="A41" s="51"/>
      <c r="F41" s="68"/>
    </row>
    <row r="42" spans="1:6" x14ac:dyDescent="0.25">
      <c r="F42" s="68"/>
    </row>
  </sheetData>
  <mergeCells count="1">
    <mergeCell ref="G1:L3"/>
  </mergeCell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Parámetros</vt:lpstr>
      <vt:lpstr>Tramos de Aging</vt:lpstr>
      <vt:lpstr>Informe de Conciliación</vt:lpstr>
      <vt:lpstr>Último Mes</vt:lpstr>
      <vt:lpstr>Auto-Conciliación</vt:lpstr>
      <vt:lpstr>Conciliación Manual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Yan</dc:creator>
  <cp:lastModifiedBy>Jackson Yan</cp:lastModifiedBy>
  <dcterms:created xsi:type="dcterms:W3CDTF">2020-12-17T20:44:14Z</dcterms:created>
  <dcterms:modified xsi:type="dcterms:W3CDTF">2021-02-18T17:00:18Z</dcterms:modified>
</cp:coreProperties>
</file>